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ОВЕТ ДЕПУТАТОВ\2016 год\16.03.2016\отчет главы\"/>
    </mc:Choice>
  </mc:AlternateContent>
  <bookViews>
    <workbookView xWindow="360" yWindow="15" windowWidth="11340" windowHeight="6795"/>
  </bookViews>
  <sheets>
    <sheet name="Печатная форма" sheetId="1" r:id="rId1"/>
  </sheets>
  <calcPr calcId="152511"/>
</workbook>
</file>

<file path=xl/calcChain.xml><?xml version="1.0" encoding="utf-8"?>
<calcChain xmlns="http://schemas.openxmlformats.org/spreadsheetml/2006/main">
  <c r="L7" i="1" l="1"/>
  <c r="N7" i="1"/>
  <c r="L8" i="1"/>
  <c r="N8" i="1"/>
  <c r="L9" i="1"/>
  <c r="N9" i="1"/>
  <c r="L10" i="1"/>
  <c r="N10" i="1"/>
  <c r="N11" i="1"/>
  <c r="L12" i="1"/>
  <c r="N12" i="1"/>
  <c r="N13" i="1"/>
  <c r="N14" i="1"/>
  <c r="N15" i="1"/>
  <c r="N16" i="1"/>
  <c r="L17" i="1"/>
  <c r="N17" i="1"/>
  <c r="L18" i="1"/>
  <c r="N18" i="1"/>
  <c r="L19" i="1"/>
  <c r="N19" i="1"/>
  <c r="N20" i="1"/>
  <c r="N21" i="1"/>
  <c r="N22" i="1"/>
  <c r="L23" i="1"/>
  <c r="N23" i="1"/>
  <c r="N24" i="1"/>
  <c r="N25" i="1"/>
  <c r="L26" i="1"/>
  <c r="N26" i="1"/>
  <c r="L27" i="1"/>
  <c r="N27" i="1"/>
  <c r="N28" i="1"/>
  <c r="L29" i="1"/>
  <c r="N29" i="1"/>
  <c r="L30" i="1"/>
  <c r="N30" i="1"/>
  <c r="L31" i="1"/>
  <c r="N31" i="1"/>
  <c r="N32" i="1"/>
  <c r="N33" i="1"/>
  <c r="L34" i="1"/>
  <c r="N34" i="1"/>
  <c r="L35" i="1"/>
  <c r="N35" i="1"/>
  <c r="N36" i="1"/>
  <c r="L37" i="1"/>
  <c r="N37" i="1"/>
  <c r="N38" i="1"/>
  <c r="N39" i="1"/>
  <c r="N40" i="1"/>
  <c r="L41" i="1"/>
  <c r="N41" i="1"/>
  <c r="L42" i="1"/>
  <c r="N42" i="1"/>
  <c r="L43" i="1"/>
  <c r="N43" i="1"/>
  <c r="N44" i="1"/>
  <c r="L45" i="1"/>
  <c r="N45" i="1"/>
  <c r="L46" i="1"/>
  <c r="N46" i="1"/>
  <c r="L47" i="1"/>
  <c r="N47" i="1"/>
  <c r="L48" i="1"/>
  <c r="N48" i="1"/>
  <c r="L49" i="1"/>
  <c r="N49" i="1"/>
  <c r="L50" i="1"/>
  <c r="N50" i="1"/>
  <c r="L51" i="1"/>
  <c r="N51" i="1"/>
  <c r="L52" i="1"/>
  <c r="N52" i="1"/>
  <c r="L53" i="1"/>
  <c r="N53" i="1"/>
  <c r="L54" i="1"/>
  <c r="N54" i="1"/>
  <c r="L55" i="1"/>
  <c r="N55" i="1"/>
  <c r="L56" i="1"/>
  <c r="N56" i="1"/>
  <c r="L57" i="1"/>
  <c r="N57" i="1"/>
  <c r="L58" i="1"/>
  <c r="N58" i="1"/>
  <c r="L59" i="1"/>
  <c r="N59" i="1"/>
  <c r="L60" i="1"/>
  <c r="N60" i="1"/>
  <c r="L61" i="1"/>
  <c r="N61" i="1"/>
  <c r="L62" i="1"/>
  <c r="N62" i="1"/>
  <c r="L63" i="1"/>
  <c r="N63" i="1"/>
  <c r="L64" i="1"/>
  <c r="N64" i="1"/>
  <c r="L65" i="1"/>
  <c r="N65" i="1"/>
  <c r="L66" i="1"/>
  <c r="N66" i="1"/>
  <c r="L67" i="1"/>
  <c r="N67" i="1"/>
  <c r="L68" i="1"/>
  <c r="N68" i="1"/>
  <c r="L69" i="1"/>
  <c r="N69" i="1"/>
  <c r="L70" i="1"/>
  <c r="N70" i="1"/>
  <c r="L71" i="1"/>
  <c r="N71" i="1"/>
  <c r="O71" i="1"/>
</calcChain>
</file>

<file path=xl/sharedStrings.xml><?xml version="1.0" encoding="utf-8"?>
<sst xmlns="http://schemas.openxmlformats.org/spreadsheetml/2006/main" count="484" uniqueCount="149">
  <si>
    <t>ИСПОЛНЕНИЕ КАССОВОГО ПЛАНА В ЧАСТИ ДОХОДОВ</t>
  </si>
  <si>
    <t/>
  </si>
  <si>
    <t>Код дохода</t>
  </si>
  <si>
    <t>Наименование дохода</t>
  </si>
  <si>
    <t>1</t>
  </si>
  <si>
    <t>2</t>
  </si>
  <si>
    <t>3</t>
  </si>
  <si>
    <t>5</t>
  </si>
  <si>
    <t>6</t>
  </si>
  <si>
    <t>000</t>
  </si>
  <si>
    <t>10000000</t>
  </si>
  <si>
    <t>00</t>
  </si>
  <si>
    <t>0000</t>
  </si>
  <si>
    <t>НАЛОГОВЫЕ И НЕНАЛОГОВЫЕ ДОХОДЫ</t>
  </si>
  <si>
    <t>103,26</t>
  </si>
  <si>
    <t>10100000</t>
  </si>
  <si>
    <t>НАЛОГИ НА ПРИБЫЛЬ, ДОХОДЫ</t>
  </si>
  <si>
    <t>105,01</t>
  </si>
  <si>
    <t>10102000</t>
  </si>
  <si>
    <t>Налог на доходы физических лиц</t>
  </si>
  <si>
    <t>10102010</t>
  </si>
  <si>
    <t>01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</si>
  <si>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</si>
  <si>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</si>
  <si>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105,02</t>
  </si>
  <si>
    <t>1000</t>
  </si>
  <si>
    <t>0,00</t>
  </si>
  <si>
    <t>10102030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</si>
  <si>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</si>
  <si>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102,69</t>
  </si>
  <si>
    <t>2100</t>
  </si>
  <si>
    <t>3000</t>
  </si>
  <si>
    <t>4000</t>
  </si>
  <si>
    <t>10500000</t>
  </si>
  <si>
    <t>НАЛОГИ НА СОВОКУПНЫЙ ДОХОД</t>
  </si>
  <si>
    <t>101,42</t>
  </si>
  <si>
    <t>10502000</t>
  </si>
  <si>
    <t>Единый налог на вмененный доход для отдельных видов деятельности</t>
  </si>
  <si>
    <t>101,54</t>
  </si>
  <si>
    <t>10502010</t>
  </si>
  <si>
    <t>02</t>
  </si>
  <si>
    <t>101,56</t>
  </si>
  <si>
    <t>10502020</t>
  </si>
  <si>
    <t>Единый налог на вмененный доход для отдельных видов деятельности (за налоговые периоды, истекшие до 1 января 2011 года)</t>
  </si>
  <si>
    <t>98,99</t>
  </si>
  <si>
    <t>10503000</t>
  </si>
  <si>
    <t>Единый сельскохозяйственный налог</t>
  </si>
  <si>
    <t>95,44</t>
  </si>
  <si>
    <t>10503010</t>
  </si>
  <si>
    <t>10600000</t>
  </si>
  <si>
    <t>НАЛОГИ НА ИМУЩЕСТВО</t>
  </si>
  <si>
    <t>101,18</t>
  </si>
  <si>
    <t>10601000</t>
  </si>
  <si>
    <t>Налог на имущество физических лиц</t>
  </si>
  <si>
    <t>98,71</t>
  </si>
  <si>
    <t>10601030</t>
  </si>
  <si>
    <t>13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</si>
  <si>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</si>
  <si>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10606000</t>
  </si>
  <si>
    <t>Земельный налог</t>
  </si>
  <si>
    <t>102,99</t>
  </si>
  <si>
    <t>10606033</t>
  </si>
  <si>
    <t>Земельный налог с организаций, обладающих земельным участком, расположенным в границах межселенных территорий</t>
  </si>
  <si>
    <t>112,38</t>
  </si>
  <si>
    <t>10606043</t>
  </si>
  <si>
    <t>Земельный налог с физических лиц, обладающих земельным участком, расположенным в границах межселенных территорий</t>
  </si>
  <si>
    <t>100,28</t>
  </si>
  <si>
    <t>10800000</t>
  </si>
  <si>
    <t>ГОСУДАРСТВЕННАЯ ПОШЛИНА</t>
  </si>
  <si>
    <t>87,21</t>
  </si>
  <si>
    <t>10804000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</si>
  <si>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</si>
  <si>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</si>
  <si>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</si>
  <si>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11100000</t>
  </si>
  <si>
    <t>ДОХОДЫ ОТ ИСПОЛЬЗОВАНИЯ ИМУЩЕСТВА, НАХОДЯЩЕГОСЯ В ГОСУДАРСТВЕННОЙ И МУНИЦИПАЛЬНОЙ СОБСТВЕННОСТИ</t>
  </si>
  <si>
    <t>112,85</t>
  </si>
  <si>
    <t>11105000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</si>
  <si>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</si>
  <si>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98,56</t>
  </si>
  <si>
    <t>11105013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</si>
  <si>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</si>
  <si>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</si>
  <si>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100,29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</si>
  <si>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</si>
  <si>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</si>
  <si>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92,63</t>
  </si>
  <si>
    <t>11109000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</si>
  <si>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</si>
  <si>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135,83</t>
  </si>
  <si>
    <t>11109045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</si>
  <si>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</si>
  <si>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11300000</t>
  </si>
  <si>
    <t>ДОХОДЫ ОТ ОКАЗАНИЯ ПЛАТНЫХ УСЛУГ (РАБОТ) И КОМПЕНСАЦИИ ЗАТРАТ ГОСУДАРСТВА</t>
  </si>
  <si>
    <t>84,36</t>
  </si>
  <si>
    <t>11301000</t>
  </si>
  <si>
    <t>Доходы от оказания платных услуг (работ)</t>
  </si>
  <si>
    <t>77,63</t>
  </si>
  <si>
    <t>11301995</t>
  </si>
  <si>
    <t>130</t>
  </si>
  <si>
    <t>Прочие доходы от оказания платных услуг (работ) получателями средств бюджетов муниципальных районов</t>
  </si>
  <si>
    <t>11302000</t>
  </si>
  <si>
    <t>Доходы от компенсации затрат государства</t>
  </si>
  <si>
    <t>100,00</t>
  </si>
  <si>
    <t>11302995</t>
  </si>
  <si>
    <t>Прочие доходы от компенсации затрат бюджетов муниципальных районов</t>
  </si>
  <si>
    <t>11400000</t>
  </si>
  <si>
    <t>ДОХОДЫ ОТ ПРОДАЖИ МАТЕРИАЛЬНЫХ И НЕМАТЕРИАЛЬНЫХ АКТИВОВ</t>
  </si>
  <si>
    <t>99,95</t>
  </si>
  <si>
    <t>11406000</t>
  </si>
  <si>
    <t>Доходы от продажи земельных участков, находящихся в государственной и муниципальной собственности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</si>
  <si>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</si>
  <si>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</si>
  <si>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</si>
  <si>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99,94</t>
  </si>
  <si>
    <t>11406025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</si>
  <si>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</si>
  <si>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99,99</t>
  </si>
  <si>
    <t>20000000</t>
  </si>
  <si>
    <t>БЕЗВОЗМЕЗДНЫЕ ПОСТУПЛЕНИЯ</t>
  </si>
  <si>
    <t>90,14</t>
  </si>
  <si>
    <t>20200000</t>
  </si>
  <si>
    <t>БЕЗВОЗМЕЗДНЫЕ ПОСТУПЛЕНИЯ ОТ ДРУГИХ БЮДЖЕТОВ БЮДЖЕТНОЙ СИСТЕМЫ РОССИЙСКОЙ ФЕДЕРАЦИИ</t>
  </si>
  <si>
    <t>20201000</t>
  </si>
  <si>
    <t>Дотации бюджетам субъектов Российской Федерации и муниципальных образований</t>
  </si>
  <si>
    <t>20201001</t>
  </si>
  <si>
    <t>151</t>
  </si>
  <si>
    <t>Дотации на выравнивание бюджетной обеспеченности</t>
  </si>
  <si>
    <t>20201003</t>
  </si>
  <si>
    <t>Дотации бюджетам на поддержку мер по обеспечению сбалансированности бюджетов</t>
  </si>
  <si>
    <t>20203000</t>
  </si>
  <si>
    <t>Субвенции бюджетам субъектов Российской Федерации и муниципальных образований</t>
  </si>
  <si>
    <t>20203003</t>
  </si>
  <si>
    <t>Субвенции бюджетам на государственную регистрацию актов гражданского состояния</t>
  </si>
  <si>
    <t>20203015</t>
  </si>
  <si>
    <t>Субвенции бюджетам на осуществление первичного воинского учета на территориях, где отсутствуют военные комиссариаты</t>
  </si>
  <si>
    <t>20204000</t>
  </si>
  <si>
    <t>Иные межбюджетные трансферты</t>
  </si>
  <si>
    <t>79,67</t>
  </si>
  <si>
    <t>20204029</t>
  </si>
  <si>
    <t>Межбюджетные трансферты местным бюджетам на реализацию дополнительных мероприятий в сфере занятости населения</t>
  </si>
  <si>
    <t>20204999</t>
  </si>
  <si>
    <t>Прочие межбюджетные трансферты, передаваемые бюджетам</t>
  </si>
  <si>
    <t>79,58</t>
  </si>
  <si>
    <t>ИТОГО</t>
  </si>
  <si>
    <r>
      <t>з</t>
    </r>
    <r>
      <rPr>
        <sz val="10"/>
        <color indexed="8"/>
        <rFont val="Tahoma"/>
        <family val="2"/>
        <charset val="204"/>
      </rPr>
      <t>а 2015год</t>
    </r>
  </si>
  <si>
    <t>Исполнено с начала год</t>
  </si>
  <si>
    <t>%исполнения от годовых назначений</t>
  </si>
  <si>
    <t>Утвеждено на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</si>
</sst>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indexed="64"/>
      <name val="Arial"/>
      <charset val="1"/>
    </font>
    <font>
      <b/>
      <sz val="10"/>
      <color indexed="8"/>
      <name val="Tahoma"/>
      <charset val="1"/>
    </font>
    <font>
      <sz val="8"/>
      <color indexed="8"/>
      <name val="Tahoma"/>
      <charset val="1"/>
    </font>
    <font>
      <b/>
      <sz val="8"/>
      <color indexed="8"/>
      <name val="Tahoma"/>
      <charset val="1"/>
    </font>
    <font>
      <b/>
      <sz val="7"/>
      <color indexed="8"/>
      <name val="Tahoma"/>
      <charset val="1"/>
    </font>
    <font>
      <sz val="8"/>
      <color indexed="8"/>
      <name val="Arial"/>
      <charset val="1"/>
    </font>
    <font>
      <sz val="7"/>
      <color indexed="8"/>
      <name val="Arial"/>
      <charset val="1"/>
    </font>
    <font>
      <sz val="10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NumberFormat="1"/>
    <xf numFmtId="0" fontId="4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right" vertical="center" wrapText="1"/>
    </xf>
    <xf numFmtId="0" fontId="2" fillId="2" borderId="5" xfId="0" applyNumberFormat="1" applyFont="1" applyFill="1" applyBorder="1" applyAlignment="1">
      <alignment horizontal="right" vertical="center" wrapText="1"/>
    </xf>
    <xf numFmtId="4" fontId="3" fillId="2" borderId="13" xfId="0" applyNumberFormat="1" applyFont="1" applyFill="1" applyBorder="1" applyAlignment="1">
      <alignment horizontal="right" vertical="center" wrapText="1"/>
    </xf>
    <xf numFmtId="0" fontId="4" fillId="2" borderId="16" xfId="0" applyNumberFormat="1" applyFont="1" applyFill="1" applyBorder="1" applyAlignment="1">
      <alignment horizontal="center" vertical="center" wrapText="1"/>
    </xf>
    <xf numFmtId="0" fontId="9" fillId="2" borderId="17" xfId="0" applyNumberFormat="1" applyFont="1" applyFill="1" applyBorder="1" applyAlignment="1">
      <alignment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8" fillId="2" borderId="0" xfId="0" applyNumberFormat="1" applyFont="1" applyFill="1" applyAlignment="1">
      <alignment horizontal="left" vertical="center" wrapText="1"/>
    </xf>
    <xf numFmtId="0" fontId="2" fillId="2" borderId="0" xfId="0" applyNumberFormat="1" applyFont="1" applyFill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left" vertical="center" wrapText="1"/>
    </xf>
    <xf numFmtId="4" fontId="2" fillId="2" borderId="5" xfId="0" applyNumberFormat="1" applyFont="1" applyFill="1" applyBorder="1" applyAlignment="1">
      <alignment horizontal="right" vertical="center" wrapText="1"/>
    </xf>
    <xf numFmtId="0" fontId="2" fillId="2" borderId="5" xfId="0" applyNumberFormat="1" applyFont="1" applyFill="1" applyBorder="1" applyAlignment="1">
      <alignment horizontal="right" vertical="center" wrapText="1"/>
    </xf>
    <xf numFmtId="0" fontId="2" fillId="2" borderId="0" xfId="0" applyNumberFormat="1" applyFont="1" applyFill="1" applyAlignment="1">
      <alignment horizontal="left" vertical="top" wrapText="1"/>
    </xf>
    <xf numFmtId="14" fontId="5" fillId="2" borderId="0" xfId="0" applyNumberFormat="1" applyFont="1" applyFill="1" applyAlignment="1">
      <alignment horizontal="center" vertical="top" wrapText="1"/>
    </xf>
    <xf numFmtId="0" fontId="6" fillId="2" borderId="10" xfId="0" applyNumberFormat="1" applyFont="1" applyFill="1" applyBorder="1" applyAlignment="1">
      <alignment horizontal="center" vertical="top" wrapText="1"/>
    </xf>
    <xf numFmtId="0" fontId="2" fillId="2" borderId="6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center" wrapText="1"/>
    </xf>
    <xf numFmtId="4" fontId="3" fillId="2" borderId="13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O76"/>
  <sheetViews>
    <sheetView tabSelected="1" topLeftCell="A61" workbookViewId="0">
      <selection activeCell="N10" sqref="N10"/>
    </sheetView>
  </sheetViews>
  <sheetFormatPr defaultRowHeight="12.75" x14ac:dyDescent="0.2"/>
  <cols>
    <col min="1" max="1" width="3.7109375" style="1" customWidth="1"/>
    <col min="2" max="2" width="7.7109375" style="1" customWidth="1"/>
    <col min="3" max="3" width="2.7109375" style="1" customWidth="1"/>
    <col min="4" max="4" width="3.7109375" style="1" customWidth="1"/>
    <col min="5" max="5" width="1.7109375" style="1" customWidth="1"/>
    <col min="6" max="6" width="2.7109375" style="1" customWidth="1"/>
    <col min="7" max="7" width="0.140625" style="1" customWidth="1"/>
    <col min="8" max="9" width="1.7109375" style="1" customWidth="1"/>
    <col min="10" max="10" width="10.7109375" style="1" customWidth="1"/>
    <col min="11" max="11" width="17.140625" style="1" customWidth="1"/>
    <col min="12" max="12" width="4.7109375" style="1" customWidth="1"/>
    <col min="13" max="13" width="9.140625" style="1" customWidth="1"/>
    <col min="14" max="14" width="14.7109375" style="1" customWidth="1"/>
    <col min="15" max="15" width="16.5703125" style="1" customWidth="1"/>
  </cols>
  <sheetData>
    <row r="2" spans="1:15" s="1" customFormat="1" ht="15.95" customHeight="1" x14ac:dyDescent="0.2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1" customFormat="1" ht="14.1" customHeight="1" thickBot="1" x14ac:dyDescent="0.25">
      <c r="A3" s="12" t="s">
        <v>145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s="1" customFormat="1" ht="14.1" customHeight="1" thickBot="1" x14ac:dyDescent="0.25">
      <c r="A4" s="14" t="s">
        <v>2</v>
      </c>
      <c r="B4" s="14"/>
      <c r="C4" s="14"/>
      <c r="D4" s="14"/>
      <c r="E4" s="14"/>
      <c r="F4" s="14"/>
      <c r="G4" s="14"/>
      <c r="H4" s="14"/>
      <c r="I4" s="15" t="s">
        <v>3</v>
      </c>
      <c r="J4" s="15"/>
      <c r="K4" s="15"/>
      <c r="L4" s="16"/>
      <c r="M4" s="16"/>
      <c r="N4" s="16" t="s">
        <v>146</v>
      </c>
      <c r="O4" s="10"/>
    </row>
    <row r="5" spans="1:15" s="1" customFormat="1" ht="33.950000000000003" customHeight="1" x14ac:dyDescent="0.2">
      <c r="A5" s="14"/>
      <c r="B5" s="14"/>
      <c r="C5" s="14"/>
      <c r="D5" s="14"/>
      <c r="E5" s="14"/>
      <c r="F5" s="14"/>
      <c r="G5" s="14"/>
      <c r="H5" s="14"/>
      <c r="I5" s="15"/>
      <c r="J5" s="15"/>
      <c r="K5" s="15"/>
      <c r="L5" s="17" t="s">
        <v>148</v>
      </c>
      <c r="M5" s="17"/>
      <c r="N5" s="18"/>
      <c r="O5" s="9" t="s">
        <v>147</v>
      </c>
    </row>
    <row r="6" spans="1:15" s="1" customFormat="1" ht="12.95" customHeight="1" thickBot="1" x14ac:dyDescent="0.25">
      <c r="A6" s="19" t="s">
        <v>4</v>
      </c>
      <c r="B6" s="19"/>
      <c r="C6" s="19"/>
      <c r="D6" s="19"/>
      <c r="E6" s="19"/>
      <c r="F6" s="19"/>
      <c r="G6" s="19"/>
      <c r="H6" s="19"/>
      <c r="I6" s="20" t="s">
        <v>5</v>
      </c>
      <c r="J6" s="20"/>
      <c r="K6" s="20"/>
      <c r="L6" s="21" t="s">
        <v>6</v>
      </c>
      <c r="M6" s="21"/>
      <c r="N6" s="2" t="s">
        <v>7</v>
      </c>
      <c r="O6" s="8" t="s">
        <v>8</v>
      </c>
    </row>
    <row r="7" spans="1:15" s="1" customFormat="1" ht="14.1" customHeight="1" x14ac:dyDescent="0.2">
      <c r="A7" s="3" t="s">
        <v>9</v>
      </c>
      <c r="B7" s="4" t="s">
        <v>10</v>
      </c>
      <c r="C7" s="4" t="s">
        <v>11</v>
      </c>
      <c r="D7" s="22" t="s">
        <v>12</v>
      </c>
      <c r="E7" s="22"/>
      <c r="F7" s="23" t="s">
        <v>9</v>
      </c>
      <c r="G7" s="23"/>
      <c r="H7" s="23"/>
      <c r="I7" s="24" t="s">
        <v>13</v>
      </c>
      <c r="J7" s="24"/>
      <c r="K7" s="24"/>
      <c r="L7" s="25">
        <f>5297708.4</f>
        <v>5297708.4000000004</v>
      </c>
      <c r="M7" s="25"/>
      <c r="N7" s="5">
        <f>5470514.61</f>
        <v>5470514.6100000003</v>
      </c>
      <c r="O7" s="6" t="s">
        <v>14</v>
      </c>
    </row>
    <row r="8" spans="1:15" s="1" customFormat="1" ht="14.1" customHeight="1" x14ac:dyDescent="0.2">
      <c r="A8" s="3" t="s">
        <v>9</v>
      </c>
      <c r="B8" s="4" t="s">
        <v>15</v>
      </c>
      <c r="C8" s="4" t="s">
        <v>11</v>
      </c>
      <c r="D8" s="22" t="s">
        <v>12</v>
      </c>
      <c r="E8" s="22"/>
      <c r="F8" s="23" t="s">
        <v>9</v>
      </c>
      <c r="G8" s="23"/>
      <c r="H8" s="23"/>
      <c r="I8" s="24" t="s">
        <v>16</v>
      </c>
      <c r="J8" s="24"/>
      <c r="K8" s="24"/>
      <c r="L8" s="25">
        <f>2635700</f>
        <v>2635700</v>
      </c>
      <c r="M8" s="25"/>
      <c r="N8" s="5">
        <f>2767714.25</f>
        <v>2767714.25</v>
      </c>
      <c r="O8" s="6" t="s">
        <v>17</v>
      </c>
    </row>
    <row r="9" spans="1:15" s="1" customFormat="1" ht="14.1" customHeight="1" x14ac:dyDescent="0.2">
      <c r="A9" s="3" t="s">
        <v>9</v>
      </c>
      <c r="B9" s="4" t="s">
        <v>18</v>
      </c>
      <c r="C9" s="4" t="s">
        <v>11</v>
      </c>
      <c r="D9" s="22" t="s">
        <v>12</v>
      </c>
      <c r="E9" s="22"/>
      <c r="F9" s="23" t="s">
        <v>9</v>
      </c>
      <c r="G9" s="23"/>
      <c r="H9" s="23"/>
      <c r="I9" s="24" t="s">
        <v>19</v>
      </c>
      <c r="J9" s="24"/>
      <c r="K9" s="24"/>
      <c r="L9" s="25">
        <f>2635700</f>
        <v>2635700</v>
      </c>
      <c r="M9" s="25"/>
      <c r="N9" s="5">
        <f>2767714.25</f>
        <v>2767714.25</v>
      </c>
      <c r="O9" s="6" t="s">
        <v>17</v>
      </c>
    </row>
    <row r="10" spans="1:15" s="1" customFormat="1" ht="66" customHeight="1" x14ac:dyDescent="0.2">
      <c r="A10" s="3" t="s">
        <v>9</v>
      </c>
      <c r="B10" s="4" t="s">
        <v>20</v>
      </c>
      <c r="C10" s="4" t="s">
        <v>21</v>
      </c>
      <c r="D10" s="22" t="s">
        <v>12</v>
      </c>
      <c r="E10" s="22"/>
      <c r="F10" s="23" t="s">
        <v>22</v>
      </c>
      <c r="G10" s="23"/>
      <c r="H10" s="23"/>
      <c r="I10" s="24" t="s">
        <v>23</v>
      </c>
      <c r="J10" s="24"/>
      <c r="K10" s="24"/>
      <c r="L10" s="25">
        <f>2620700</f>
        <v>2620700</v>
      </c>
      <c r="M10" s="25"/>
      <c r="N10" s="5">
        <f>2752310.27</f>
        <v>2752310.27</v>
      </c>
      <c r="O10" s="6" t="s">
        <v>24</v>
      </c>
    </row>
    <row r="11" spans="1:15" s="1" customFormat="1" ht="66" customHeight="1" x14ac:dyDescent="0.2">
      <c r="A11" s="3" t="s">
        <v>9</v>
      </c>
      <c r="B11" s="4" t="s">
        <v>20</v>
      </c>
      <c r="C11" s="4" t="s">
        <v>21</v>
      </c>
      <c r="D11" s="22" t="s">
        <v>25</v>
      </c>
      <c r="E11" s="22"/>
      <c r="F11" s="23" t="s">
        <v>22</v>
      </c>
      <c r="G11" s="23"/>
      <c r="H11" s="23"/>
      <c r="I11" s="24" t="s">
        <v>23</v>
      </c>
      <c r="J11" s="24"/>
      <c r="K11" s="24"/>
      <c r="L11" s="26" t="s">
        <v>1</v>
      </c>
      <c r="M11" s="26"/>
      <c r="N11" s="5">
        <f>2752310.27</f>
        <v>2752310.27</v>
      </c>
      <c r="O11" s="6" t="s">
        <v>26</v>
      </c>
    </row>
    <row r="12" spans="1:15" s="1" customFormat="1" ht="45" customHeight="1" x14ac:dyDescent="0.2">
      <c r="A12" s="3" t="s">
        <v>9</v>
      </c>
      <c r="B12" s="4" t="s">
        <v>27</v>
      </c>
      <c r="C12" s="4" t="s">
        <v>21</v>
      </c>
      <c r="D12" s="22" t="s">
        <v>12</v>
      </c>
      <c r="E12" s="22"/>
      <c r="F12" s="23" t="s">
        <v>22</v>
      </c>
      <c r="G12" s="23"/>
      <c r="H12" s="23"/>
      <c r="I12" s="24" t="s">
        <v>28</v>
      </c>
      <c r="J12" s="24"/>
      <c r="K12" s="24"/>
      <c r="L12" s="25">
        <f>15000</f>
        <v>15000</v>
      </c>
      <c r="M12" s="25"/>
      <c r="N12" s="5">
        <f>15403.98</f>
        <v>15403.98</v>
      </c>
      <c r="O12" s="6" t="s">
        <v>29</v>
      </c>
    </row>
    <row r="13" spans="1:15" s="1" customFormat="1" ht="45" customHeight="1" x14ac:dyDescent="0.2">
      <c r="A13" s="3" t="s">
        <v>9</v>
      </c>
      <c r="B13" s="4" t="s">
        <v>27</v>
      </c>
      <c r="C13" s="4" t="s">
        <v>21</v>
      </c>
      <c r="D13" s="22" t="s">
        <v>25</v>
      </c>
      <c r="E13" s="22"/>
      <c r="F13" s="23" t="s">
        <v>22</v>
      </c>
      <c r="G13" s="23"/>
      <c r="H13" s="23"/>
      <c r="I13" s="24" t="s">
        <v>28</v>
      </c>
      <c r="J13" s="24"/>
      <c r="K13" s="24"/>
      <c r="L13" s="26" t="s">
        <v>1</v>
      </c>
      <c r="M13" s="26"/>
      <c r="N13" s="5">
        <f>14882.8</f>
        <v>14882.8</v>
      </c>
      <c r="O13" s="6" t="s">
        <v>26</v>
      </c>
    </row>
    <row r="14" spans="1:15" s="1" customFormat="1" ht="45" customHeight="1" x14ac:dyDescent="0.2">
      <c r="A14" s="3" t="s">
        <v>9</v>
      </c>
      <c r="B14" s="4" t="s">
        <v>27</v>
      </c>
      <c r="C14" s="4" t="s">
        <v>21</v>
      </c>
      <c r="D14" s="22" t="s">
        <v>30</v>
      </c>
      <c r="E14" s="22"/>
      <c r="F14" s="23" t="s">
        <v>22</v>
      </c>
      <c r="G14" s="23"/>
      <c r="H14" s="23"/>
      <c r="I14" s="24" t="s">
        <v>28</v>
      </c>
      <c r="J14" s="24"/>
      <c r="K14" s="24"/>
      <c r="L14" s="26" t="s">
        <v>1</v>
      </c>
      <c r="M14" s="26"/>
      <c r="N14" s="5">
        <f>91.18</f>
        <v>91.18</v>
      </c>
      <c r="O14" s="6" t="s">
        <v>26</v>
      </c>
    </row>
    <row r="15" spans="1:15" s="1" customFormat="1" ht="45" customHeight="1" x14ac:dyDescent="0.2">
      <c r="A15" s="3" t="s">
        <v>9</v>
      </c>
      <c r="B15" s="4" t="s">
        <v>27</v>
      </c>
      <c r="C15" s="4" t="s">
        <v>21</v>
      </c>
      <c r="D15" s="22" t="s">
        <v>31</v>
      </c>
      <c r="E15" s="22"/>
      <c r="F15" s="23" t="s">
        <v>22</v>
      </c>
      <c r="G15" s="23"/>
      <c r="H15" s="23"/>
      <c r="I15" s="24" t="s">
        <v>28</v>
      </c>
      <c r="J15" s="24"/>
      <c r="K15" s="24"/>
      <c r="L15" s="26" t="s">
        <v>1</v>
      </c>
      <c r="M15" s="26"/>
      <c r="N15" s="5">
        <f>425</f>
        <v>425</v>
      </c>
      <c r="O15" s="6" t="s">
        <v>26</v>
      </c>
    </row>
    <row r="16" spans="1:15" s="1" customFormat="1" ht="45" customHeight="1" x14ac:dyDescent="0.2">
      <c r="A16" s="3" t="s">
        <v>9</v>
      </c>
      <c r="B16" s="4" t="s">
        <v>27</v>
      </c>
      <c r="C16" s="4" t="s">
        <v>21</v>
      </c>
      <c r="D16" s="22" t="s">
        <v>32</v>
      </c>
      <c r="E16" s="22"/>
      <c r="F16" s="23" t="s">
        <v>22</v>
      </c>
      <c r="G16" s="23"/>
      <c r="H16" s="23"/>
      <c r="I16" s="24" t="s">
        <v>28</v>
      </c>
      <c r="J16" s="24"/>
      <c r="K16" s="24"/>
      <c r="L16" s="26" t="s">
        <v>1</v>
      </c>
      <c r="M16" s="26"/>
      <c r="N16" s="5">
        <f>5</f>
        <v>5</v>
      </c>
      <c r="O16" s="6" t="s">
        <v>26</v>
      </c>
    </row>
    <row r="17" spans="1:15" s="1" customFormat="1" ht="14.1" customHeight="1" x14ac:dyDescent="0.2">
      <c r="A17" s="3" t="s">
        <v>9</v>
      </c>
      <c r="B17" s="4" t="s">
        <v>33</v>
      </c>
      <c r="C17" s="4" t="s">
        <v>11</v>
      </c>
      <c r="D17" s="22" t="s">
        <v>12</v>
      </c>
      <c r="E17" s="22"/>
      <c r="F17" s="23" t="s">
        <v>9</v>
      </c>
      <c r="G17" s="23"/>
      <c r="H17" s="23"/>
      <c r="I17" s="24" t="s">
        <v>34</v>
      </c>
      <c r="J17" s="24"/>
      <c r="K17" s="24"/>
      <c r="L17" s="25">
        <f>294300</f>
        <v>294300</v>
      </c>
      <c r="M17" s="25"/>
      <c r="N17" s="5">
        <f>298485.93</f>
        <v>298485.93</v>
      </c>
      <c r="O17" s="6" t="s">
        <v>35</v>
      </c>
    </row>
    <row r="18" spans="1:15" s="1" customFormat="1" ht="24" customHeight="1" x14ac:dyDescent="0.2">
      <c r="A18" s="3" t="s">
        <v>9</v>
      </c>
      <c r="B18" s="4" t="s">
        <v>36</v>
      </c>
      <c r="C18" s="4" t="s">
        <v>11</v>
      </c>
      <c r="D18" s="22" t="s">
        <v>12</v>
      </c>
      <c r="E18" s="22"/>
      <c r="F18" s="23" t="s">
        <v>9</v>
      </c>
      <c r="G18" s="23"/>
      <c r="H18" s="23"/>
      <c r="I18" s="24" t="s">
        <v>37</v>
      </c>
      <c r="J18" s="24"/>
      <c r="K18" s="24"/>
      <c r="L18" s="25">
        <f>288800</f>
        <v>288800</v>
      </c>
      <c r="M18" s="25"/>
      <c r="N18" s="5">
        <f>293236.93</f>
        <v>293236.93</v>
      </c>
      <c r="O18" s="6" t="s">
        <v>38</v>
      </c>
    </row>
    <row r="19" spans="1:15" s="1" customFormat="1" ht="24" customHeight="1" x14ac:dyDescent="0.2">
      <c r="A19" s="3" t="s">
        <v>9</v>
      </c>
      <c r="B19" s="4" t="s">
        <v>39</v>
      </c>
      <c r="C19" s="4" t="s">
        <v>40</v>
      </c>
      <c r="D19" s="22" t="s">
        <v>12</v>
      </c>
      <c r="E19" s="22"/>
      <c r="F19" s="23" t="s">
        <v>22</v>
      </c>
      <c r="G19" s="23"/>
      <c r="H19" s="23"/>
      <c r="I19" s="24" t="s">
        <v>37</v>
      </c>
      <c r="J19" s="24"/>
      <c r="K19" s="24"/>
      <c r="L19" s="25">
        <f>286200</f>
        <v>286200</v>
      </c>
      <c r="M19" s="25"/>
      <c r="N19" s="5">
        <f>290663.18</f>
        <v>290663.18</v>
      </c>
      <c r="O19" s="6" t="s">
        <v>41</v>
      </c>
    </row>
    <row r="20" spans="1:15" s="1" customFormat="1" ht="24" customHeight="1" x14ac:dyDescent="0.2">
      <c r="A20" s="3" t="s">
        <v>9</v>
      </c>
      <c r="B20" s="4" t="s">
        <v>39</v>
      </c>
      <c r="C20" s="4" t="s">
        <v>40</v>
      </c>
      <c r="D20" s="22" t="s">
        <v>25</v>
      </c>
      <c r="E20" s="22"/>
      <c r="F20" s="23" t="s">
        <v>22</v>
      </c>
      <c r="G20" s="23"/>
      <c r="H20" s="23"/>
      <c r="I20" s="24" t="s">
        <v>37</v>
      </c>
      <c r="J20" s="24"/>
      <c r="K20" s="24"/>
      <c r="L20" s="26" t="s">
        <v>1</v>
      </c>
      <c r="M20" s="26"/>
      <c r="N20" s="5">
        <f>287091.38</f>
        <v>287091.38</v>
      </c>
      <c r="O20" s="6" t="s">
        <v>26</v>
      </c>
    </row>
    <row r="21" spans="1:15" s="1" customFormat="1" ht="24" customHeight="1" x14ac:dyDescent="0.2">
      <c r="A21" s="3" t="s">
        <v>9</v>
      </c>
      <c r="B21" s="4" t="s">
        <v>39</v>
      </c>
      <c r="C21" s="4" t="s">
        <v>40</v>
      </c>
      <c r="D21" s="22" t="s">
        <v>30</v>
      </c>
      <c r="E21" s="22"/>
      <c r="F21" s="23" t="s">
        <v>22</v>
      </c>
      <c r="G21" s="23"/>
      <c r="H21" s="23"/>
      <c r="I21" s="24" t="s">
        <v>37</v>
      </c>
      <c r="J21" s="24"/>
      <c r="K21" s="24"/>
      <c r="L21" s="26" t="s">
        <v>1</v>
      </c>
      <c r="M21" s="26"/>
      <c r="N21" s="5">
        <f>273.71</f>
        <v>273.70999999999998</v>
      </c>
      <c r="O21" s="6" t="s">
        <v>26</v>
      </c>
    </row>
    <row r="22" spans="1:15" s="1" customFormat="1" ht="24" customHeight="1" x14ac:dyDescent="0.2">
      <c r="A22" s="3" t="s">
        <v>9</v>
      </c>
      <c r="B22" s="4" t="s">
        <v>39</v>
      </c>
      <c r="C22" s="4" t="s">
        <v>40</v>
      </c>
      <c r="D22" s="22" t="s">
        <v>31</v>
      </c>
      <c r="E22" s="22"/>
      <c r="F22" s="23" t="s">
        <v>22</v>
      </c>
      <c r="G22" s="23"/>
      <c r="H22" s="23"/>
      <c r="I22" s="24" t="s">
        <v>37</v>
      </c>
      <c r="J22" s="24"/>
      <c r="K22" s="24"/>
      <c r="L22" s="26" t="s">
        <v>1</v>
      </c>
      <c r="M22" s="26"/>
      <c r="N22" s="5">
        <f>3298.09</f>
        <v>3298.09</v>
      </c>
      <c r="O22" s="6" t="s">
        <v>26</v>
      </c>
    </row>
    <row r="23" spans="1:15" s="1" customFormat="1" ht="33.950000000000003" customHeight="1" x14ac:dyDescent="0.2">
      <c r="A23" s="3" t="s">
        <v>9</v>
      </c>
      <c r="B23" s="4" t="s">
        <v>42</v>
      </c>
      <c r="C23" s="4" t="s">
        <v>40</v>
      </c>
      <c r="D23" s="22" t="s">
        <v>12</v>
      </c>
      <c r="E23" s="22"/>
      <c r="F23" s="23" t="s">
        <v>22</v>
      </c>
      <c r="G23" s="23"/>
      <c r="H23" s="23"/>
      <c r="I23" s="24" t="s">
        <v>43</v>
      </c>
      <c r="J23" s="24"/>
      <c r="K23" s="24"/>
      <c r="L23" s="25">
        <f>2600</f>
        <v>2600</v>
      </c>
      <c r="M23" s="25"/>
      <c r="N23" s="5">
        <f>2573.75</f>
        <v>2573.75</v>
      </c>
      <c r="O23" s="6" t="s">
        <v>44</v>
      </c>
    </row>
    <row r="24" spans="1:15" s="1" customFormat="1" ht="33.950000000000003" customHeight="1" x14ac:dyDescent="0.2">
      <c r="A24" s="3" t="s">
        <v>9</v>
      </c>
      <c r="B24" s="4" t="s">
        <v>42</v>
      </c>
      <c r="C24" s="4" t="s">
        <v>40</v>
      </c>
      <c r="D24" s="22" t="s">
        <v>30</v>
      </c>
      <c r="E24" s="22"/>
      <c r="F24" s="23" t="s">
        <v>22</v>
      </c>
      <c r="G24" s="23"/>
      <c r="H24" s="23"/>
      <c r="I24" s="24" t="s">
        <v>43</v>
      </c>
      <c r="J24" s="24"/>
      <c r="K24" s="24"/>
      <c r="L24" s="26" t="s">
        <v>1</v>
      </c>
      <c r="M24" s="26"/>
      <c r="N24" s="5">
        <f>2528.75</f>
        <v>2528.75</v>
      </c>
      <c r="O24" s="6" t="s">
        <v>26</v>
      </c>
    </row>
    <row r="25" spans="1:15" s="1" customFormat="1" ht="33.950000000000003" customHeight="1" x14ac:dyDescent="0.2">
      <c r="A25" s="3" t="s">
        <v>9</v>
      </c>
      <c r="B25" s="4" t="s">
        <v>42</v>
      </c>
      <c r="C25" s="4" t="s">
        <v>40</v>
      </c>
      <c r="D25" s="22" t="s">
        <v>31</v>
      </c>
      <c r="E25" s="22"/>
      <c r="F25" s="23" t="s">
        <v>22</v>
      </c>
      <c r="G25" s="23"/>
      <c r="H25" s="23"/>
      <c r="I25" s="24" t="s">
        <v>43</v>
      </c>
      <c r="J25" s="24"/>
      <c r="K25" s="24"/>
      <c r="L25" s="26" t="s">
        <v>1</v>
      </c>
      <c r="M25" s="26"/>
      <c r="N25" s="5">
        <f>45</f>
        <v>45</v>
      </c>
      <c r="O25" s="6" t="s">
        <v>26</v>
      </c>
    </row>
    <row r="26" spans="1:15" s="1" customFormat="1" ht="14.1" customHeight="1" x14ac:dyDescent="0.2">
      <c r="A26" s="3" t="s">
        <v>9</v>
      </c>
      <c r="B26" s="4" t="s">
        <v>45</v>
      </c>
      <c r="C26" s="4" t="s">
        <v>11</v>
      </c>
      <c r="D26" s="22" t="s">
        <v>12</v>
      </c>
      <c r="E26" s="22"/>
      <c r="F26" s="23" t="s">
        <v>9</v>
      </c>
      <c r="G26" s="23"/>
      <c r="H26" s="23"/>
      <c r="I26" s="24" t="s">
        <v>46</v>
      </c>
      <c r="J26" s="24"/>
      <c r="K26" s="24"/>
      <c r="L26" s="25">
        <f>5500</f>
        <v>5500</v>
      </c>
      <c r="M26" s="25"/>
      <c r="N26" s="5">
        <f>5249</f>
        <v>5249</v>
      </c>
      <c r="O26" s="6" t="s">
        <v>47</v>
      </c>
    </row>
    <row r="27" spans="1:15" s="1" customFormat="1" ht="14.1" customHeight="1" x14ac:dyDescent="0.2">
      <c r="A27" s="3" t="s">
        <v>9</v>
      </c>
      <c r="B27" s="4" t="s">
        <v>48</v>
      </c>
      <c r="C27" s="4" t="s">
        <v>21</v>
      </c>
      <c r="D27" s="22" t="s">
        <v>12</v>
      </c>
      <c r="E27" s="22"/>
      <c r="F27" s="23" t="s">
        <v>22</v>
      </c>
      <c r="G27" s="23"/>
      <c r="H27" s="23"/>
      <c r="I27" s="24" t="s">
        <v>46</v>
      </c>
      <c r="J27" s="24"/>
      <c r="K27" s="24"/>
      <c r="L27" s="25">
        <f>5500</f>
        <v>5500</v>
      </c>
      <c r="M27" s="25"/>
      <c r="N27" s="5">
        <f>5249</f>
        <v>5249</v>
      </c>
      <c r="O27" s="6" t="s">
        <v>47</v>
      </c>
    </row>
    <row r="28" spans="1:15" s="1" customFormat="1" ht="14.1" customHeight="1" x14ac:dyDescent="0.2">
      <c r="A28" s="3" t="s">
        <v>9</v>
      </c>
      <c r="B28" s="4" t="s">
        <v>48</v>
      </c>
      <c r="C28" s="4" t="s">
        <v>21</v>
      </c>
      <c r="D28" s="22" t="s">
        <v>25</v>
      </c>
      <c r="E28" s="22"/>
      <c r="F28" s="23" t="s">
        <v>22</v>
      </c>
      <c r="G28" s="23"/>
      <c r="H28" s="23"/>
      <c r="I28" s="24" t="s">
        <v>46</v>
      </c>
      <c r="J28" s="24"/>
      <c r="K28" s="24"/>
      <c r="L28" s="26" t="s">
        <v>1</v>
      </c>
      <c r="M28" s="26"/>
      <c r="N28" s="5">
        <f>5249</f>
        <v>5249</v>
      </c>
      <c r="O28" s="6" t="s">
        <v>26</v>
      </c>
    </row>
    <row r="29" spans="1:15" s="1" customFormat="1" ht="14.1" customHeight="1" x14ac:dyDescent="0.2">
      <c r="A29" s="3" t="s">
        <v>9</v>
      </c>
      <c r="B29" s="4" t="s">
        <v>49</v>
      </c>
      <c r="C29" s="4" t="s">
        <v>11</v>
      </c>
      <c r="D29" s="22" t="s">
        <v>12</v>
      </c>
      <c r="E29" s="22"/>
      <c r="F29" s="23" t="s">
        <v>9</v>
      </c>
      <c r="G29" s="23"/>
      <c r="H29" s="23"/>
      <c r="I29" s="24" t="s">
        <v>50</v>
      </c>
      <c r="J29" s="24"/>
      <c r="K29" s="24"/>
      <c r="L29" s="25">
        <f>1075800</f>
        <v>1075800</v>
      </c>
      <c r="M29" s="25"/>
      <c r="N29" s="5">
        <f>1088490.98</f>
        <v>1088490.98</v>
      </c>
      <c r="O29" s="6" t="s">
        <v>51</v>
      </c>
    </row>
    <row r="30" spans="1:15" s="1" customFormat="1" ht="14.1" customHeight="1" x14ac:dyDescent="0.2">
      <c r="A30" s="3" t="s">
        <v>9</v>
      </c>
      <c r="B30" s="4" t="s">
        <v>52</v>
      </c>
      <c r="C30" s="4" t="s">
        <v>11</v>
      </c>
      <c r="D30" s="22" t="s">
        <v>12</v>
      </c>
      <c r="E30" s="22"/>
      <c r="F30" s="23" t="s">
        <v>9</v>
      </c>
      <c r="G30" s="23"/>
      <c r="H30" s="23"/>
      <c r="I30" s="24" t="s">
        <v>53</v>
      </c>
      <c r="J30" s="24"/>
      <c r="K30" s="24"/>
      <c r="L30" s="25">
        <f>455500</f>
        <v>455500</v>
      </c>
      <c r="M30" s="25"/>
      <c r="N30" s="5">
        <f>449642.71</f>
        <v>449642.71</v>
      </c>
      <c r="O30" s="6" t="s">
        <v>54</v>
      </c>
    </row>
    <row r="31" spans="1:15" s="1" customFormat="1" ht="45" customHeight="1" x14ac:dyDescent="0.2">
      <c r="A31" s="3" t="s">
        <v>9</v>
      </c>
      <c r="B31" s="4" t="s">
        <v>55</v>
      </c>
      <c r="C31" s="4" t="s">
        <v>56</v>
      </c>
      <c r="D31" s="22" t="s">
        <v>12</v>
      </c>
      <c r="E31" s="22"/>
      <c r="F31" s="23" t="s">
        <v>22</v>
      </c>
      <c r="G31" s="23"/>
      <c r="H31" s="23"/>
      <c r="I31" s="24" t="s">
        <v>57</v>
      </c>
      <c r="J31" s="24"/>
      <c r="K31" s="24"/>
      <c r="L31" s="25">
        <f>455500</f>
        <v>455500</v>
      </c>
      <c r="M31" s="25"/>
      <c r="N31" s="5">
        <f>449642.71</f>
        <v>449642.71</v>
      </c>
      <c r="O31" s="6" t="s">
        <v>54</v>
      </c>
    </row>
    <row r="32" spans="1:15" s="1" customFormat="1" ht="45" customHeight="1" x14ac:dyDescent="0.2">
      <c r="A32" s="3" t="s">
        <v>9</v>
      </c>
      <c r="B32" s="4" t="s">
        <v>55</v>
      </c>
      <c r="C32" s="4" t="s">
        <v>56</v>
      </c>
      <c r="D32" s="22" t="s">
        <v>25</v>
      </c>
      <c r="E32" s="22"/>
      <c r="F32" s="23" t="s">
        <v>22</v>
      </c>
      <c r="G32" s="23"/>
      <c r="H32" s="23"/>
      <c r="I32" s="24" t="s">
        <v>57</v>
      </c>
      <c r="J32" s="24"/>
      <c r="K32" s="24"/>
      <c r="L32" s="26" t="s">
        <v>1</v>
      </c>
      <c r="M32" s="26"/>
      <c r="N32" s="5">
        <f>442870.58</f>
        <v>442870.58</v>
      </c>
      <c r="O32" s="6" t="s">
        <v>26</v>
      </c>
    </row>
    <row r="33" spans="1:15" s="1" customFormat="1" ht="45" customHeight="1" x14ac:dyDescent="0.2">
      <c r="A33" s="3" t="s">
        <v>9</v>
      </c>
      <c r="B33" s="4" t="s">
        <v>55</v>
      </c>
      <c r="C33" s="4" t="s">
        <v>56</v>
      </c>
      <c r="D33" s="22" t="s">
        <v>30</v>
      </c>
      <c r="E33" s="22"/>
      <c r="F33" s="23" t="s">
        <v>22</v>
      </c>
      <c r="G33" s="23"/>
      <c r="H33" s="23"/>
      <c r="I33" s="24" t="s">
        <v>57</v>
      </c>
      <c r="J33" s="24"/>
      <c r="K33" s="24"/>
      <c r="L33" s="26" t="s">
        <v>1</v>
      </c>
      <c r="M33" s="26"/>
      <c r="N33" s="5">
        <f>6772.13</f>
        <v>6772.13</v>
      </c>
      <c r="O33" s="6" t="s">
        <v>26</v>
      </c>
    </row>
    <row r="34" spans="1:15" s="1" customFormat="1" ht="14.1" customHeight="1" x14ac:dyDescent="0.2">
      <c r="A34" s="3" t="s">
        <v>9</v>
      </c>
      <c r="B34" s="4" t="s">
        <v>58</v>
      </c>
      <c r="C34" s="4" t="s">
        <v>11</v>
      </c>
      <c r="D34" s="22" t="s">
        <v>12</v>
      </c>
      <c r="E34" s="22"/>
      <c r="F34" s="23" t="s">
        <v>9</v>
      </c>
      <c r="G34" s="23"/>
      <c r="H34" s="23"/>
      <c r="I34" s="24" t="s">
        <v>59</v>
      </c>
      <c r="J34" s="24"/>
      <c r="K34" s="24"/>
      <c r="L34" s="25">
        <f>620300</f>
        <v>620300</v>
      </c>
      <c r="M34" s="25"/>
      <c r="N34" s="5">
        <f>638848.27</f>
        <v>638848.27</v>
      </c>
      <c r="O34" s="6" t="s">
        <v>60</v>
      </c>
    </row>
    <row r="35" spans="1:15" s="1" customFormat="1" ht="33.950000000000003" customHeight="1" x14ac:dyDescent="0.2">
      <c r="A35" s="3" t="s">
        <v>9</v>
      </c>
      <c r="B35" s="4" t="s">
        <v>61</v>
      </c>
      <c r="C35" s="4" t="s">
        <v>56</v>
      </c>
      <c r="D35" s="22" t="s">
        <v>12</v>
      </c>
      <c r="E35" s="22"/>
      <c r="F35" s="23" t="s">
        <v>22</v>
      </c>
      <c r="G35" s="23"/>
      <c r="H35" s="23"/>
      <c r="I35" s="24" t="s">
        <v>62</v>
      </c>
      <c r="J35" s="24"/>
      <c r="K35" s="24"/>
      <c r="L35" s="25">
        <f>139000</f>
        <v>139000</v>
      </c>
      <c r="M35" s="25"/>
      <c r="N35" s="5">
        <f>156203.5</f>
        <v>156203.5</v>
      </c>
      <c r="O35" s="6" t="s">
        <v>63</v>
      </c>
    </row>
    <row r="36" spans="1:15" s="1" customFormat="1" ht="33.950000000000003" customHeight="1" x14ac:dyDescent="0.2">
      <c r="A36" s="3" t="s">
        <v>9</v>
      </c>
      <c r="B36" s="4" t="s">
        <v>61</v>
      </c>
      <c r="C36" s="4" t="s">
        <v>56</v>
      </c>
      <c r="D36" s="22" t="s">
        <v>25</v>
      </c>
      <c r="E36" s="22"/>
      <c r="F36" s="23" t="s">
        <v>22</v>
      </c>
      <c r="G36" s="23"/>
      <c r="H36" s="23"/>
      <c r="I36" s="24" t="s">
        <v>62</v>
      </c>
      <c r="J36" s="24"/>
      <c r="K36" s="24"/>
      <c r="L36" s="26" t="s">
        <v>1</v>
      </c>
      <c r="M36" s="26"/>
      <c r="N36" s="5">
        <f>156203.5</f>
        <v>156203.5</v>
      </c>
      <c r="O36" s="6" t="s">
        <v>26</v>
      </c>
    </row>
    <row r="37" spans="1:15" s="1" customFormat="1" ht="33.950000000000003" customHeight="1" x14ac:dyDescent="0.2">
      <c r="A37" s="3" t="s">
        <v>9</v>
      </c>
      <c r="B37" s="4" t="s">
        <v>64</v>
      </c>
      <c r="C37" s="4" t="s">
        <v>56</v>
      </c>
      <c r="D37" s="22" t="s">
        <v>12</v>
      </c>
      <c r="E37" s="22"/>
      <c r="F37" s="23" t="s">
        <v>22</v>
      </c>
      <c r="G37" s="23"/>
      <c r="H37" s="23"/>
      <c r="I37" s="24" t="s">
        <v>65</v>
      </c>
      <c r="J37" s="24"/>
      <c r="K37" s="24"/>
      <c r="L37" s="25">
        <f>481300</f>
        <v>481300</v>
      </c>
      <c r="M37" s="25"/>
      <c r="N37" s="5">
        <f>482644.77</f>
        <v>482644.77</v>
      </c>
      <c r="O37" s="6" t="s">
        <v>66</v>
      </c>
    </row>
    <row r="38" spans="1:15" s="1" customFormat="1" ht="33.950000000000003" customHeight="1" x14ac:dyDescent="0.2">
      <c r="A38" s="3" t="s">
        <v>9</v>
      </c>
      <c r="B38" s="4" t="s">
        <v>64</v>
      </c>
      <c r="C38" s="4" t="s">
        <v>56</v>
      </c>
      <c r="D38" s="22" t="s">
        <v>25</v>
      </c>
      <c r="E38" s="22"/>
      <c r="F38" s="23" t="s">
        <v>22</v>
      </c>
      <c r="G38" s="23"/>
      <c r="H38" s="23"/>
      <c r="I38" s="24" t="s">
        <v>65</v>
      </c>
      <c r="J38" s="24"/>
      <c r="K38" s="24"/>
      <c r="L38" s="26" t="s">
        <v>1</v>
      </c>
      <c r="M38" s="26"/>
      <c r="N38" s="5">
        <f>474532.31</f>
        <v>474532.31</v>
      </c>
      <c r="O38" s="6" t="s">
        <v>26</v>
      </c>
    </row>
    <row r="39" spans="1:15" s="1" customFormat="1" ht="33.950000000000003" customHeight="1" x14ac:dyDescent="0.2">
      <c r="A39" s="3" t="s">
        <v>9</v>
      </c>
      <c r="B39" s="4" t="s">
        <v>64</v>
      </c>
      <c r="C39" s="4" t="s">
        <v>56</v>
      </c>
      <c r="D39" s="22" t="s">
        <v>30</v>
      </c>
      <c r="E39" s="22"/>
      <c r="F39" s="23" t="s">
        <v>22</v>
      </c>
      <c r="G39" s="23"/>
      <c r="H39" s="23"/>
      <c r="I39" s="24" t="s">
        <v>65</v>
      </c>
      <c r="J39" s="24"/>
      <c r="K39" s="24"/>
      <c r="L39" s="26" t="s">
        <v>1</v>
      </c>
      <c r="M39" s="26"/>
      <c r="N39" s="5">
        <f>8053.49</f>
        <v>8053.49</v>
      </c>
      <c r="O39" s="6" t="s">
        <v>26</v>
      </c>
    </row>
    <row r="40" spans="1:15" s="1" customFormat="1" ht="33.950000000000003" customHeight="1" x14ac:dyDescent="0.2">
      <c r="A40" s="3" t="s">
        <v>9</v>
      </c>
      <c r="B40" s="4" t="s">
        <v>64</v>
      </c>
      <c r="C40" s="4" t="s">
        <v>56</v>
      </c>
      <c r="D40" s="22" t="s">
        <v>32</v>
      </c>
      <c r="E40" s="22"/>
      <c r="F40" s="23" t="s">
        <v>22</v>
      </c>
      <c r="G40" s="23"/>
      <c r="H40" s="23"/>
      <c r="I40" s="24" t="s">
        <v>65</v>
      </c>
      <c r="J40" s="24"/>
      <c r="K40" s="24"/>
      <c r="L40" s="26" t="s">
        <v>1</v>
      </c>
      <c r="M40" s="26"/>
      <c r="N40" s="5">
        <f>58.97</f>
        <v>58.97</v>
      </c>
      <c r="O40" s="6" t="s">
        <v>26</v>
      </c>
    </row>
    <row r="41" spans="1:15" s="1" customFormat="1" ht="14.1" customHeight="1" x14ac:dyDescent="0.2">
      <c r="A41" s="3" t="s">
        <v>9</v>
      </c>
      <c r="B41" s="4" t="s">
        <v>67</v>
      </c>
      <c r="C41" s="4" t="s">
        <v>11</v>
      </c>
      <c r="D41" s="22" t="s">
        <v>12</v>
      </c>
      <c r="E41" s="22"/>
      <c r="F41" s="23" t="s">
        <v>9</v>
      </c>
      <c r="G41" s="23"/>
      <c r="H41" s="23"/>
      <c r="I41" s="24" t="s">
        <v>68</v>
      </c>
      <c r="J41" s="24"/>
      <c r="K41" s="24"/>
      <c r="L41" s="25">
        <f>131000</f>
        <v>131000</v>
      </c>
      <c r="M41" s="25"/>
      <c r="N41" s="5">
        <f>114250</f>
        <v>114250</v>
      </c>
      <c r="O41" s="6" t="s">
        <v>69</v>
      </c>
    </row>
    <row r="42" spans="1:15" s="1" customFormat="1" ht="45" customHeight="1" x14ac:dyDescent="0.2">
      <c r="A42" s="3" t="s">
        <v>9</v>
      </c>
      <c r="B42" s="4" t="s">
        <v>70</v>
      </c>
      <c r="C42" s="4" t="s">
        <v>11</v>
      </c>
      <c r="D42" s="22" t="s">
        <v>12</v>
      </c>
      <c r="E42" s="22"/>
      <c r="F42" s="23" t="s">
        <v>9</v>
      </c>
      <c r="G42" s="23"/>
      <c r="H42" s="23"/>
      <c r="I42" s="24" t="s">
        <v>71</v>
      </c>
      <c r="J42" s="24"/>
      <c r="K42" s="24"/>
      <c r="L42" s="25">
        <f>131000</f>
        <v>131000</v>
      </c>
      <c r="M42" s="25"/>
      <c r="N42" s="5">
        <f>114250</f>
        <v>114250</v>
      </c>
      <c r="O42" s="6" t="s">
        <v>69</v>
      </c>
    </row>
    <row r="43" spans="1:15" s="1" customFormat="1" ht="66" customHeight="1" x14ac:dyDescent="0.2">
      <c r="A43" s="3" t="s">
        <v>9</v>
      </c>
      <c r="B43" s="4" t="s">
        <v>72</v>
      </c>
      <c r="C43" s="4" t="s">
        <v>21</v>
      </c>
      <c r="D43" s="22" t="s">
        <v>12</v>
      </c>
      <c r="E43" s="22"/>
      <c r="F43" s="23" t="s">
        <v>22</v>
      </c>
      <c r="G43" s="23"/>
      <c r="H43" s="23"/>
      <c r="I43" s="24" t="s">
        <v>73</v>
      </c>
      <c r="J43" s="24"/>
      <c r="K43" s="24"/>
      <c r="L43" s="25">
        <f>131000</f>
        <v>131000</v>
      </c>
      <c r="M43" s="25"/>
      <c r="N43" s="5">
        <f>114250</f>
        <v>114250</v>
      </c>
      <c r="O43" s="6" t="s">
        <v>69</v>
      </c>
    </row>
    <row r="44" spans="1:15" s="1" customFormat="1" ht="66" customHeight="1" x14ac:dyDescent="0.2">
      <c r="A44" s="3" t="s">
        <v>9</v>
      </c>
      <c r="B44" s="4" t="s">
        <v>72</v>
      </c>
      <c r="C44" s="4" t="s">
        <v>21</v>
      </c>
      <c r="D44" s="22" t="s">
        <v>25</v>
      </c>
      <c r="E44" s="22"/>
      <c r="F44" s="23" t="s">
        <v>22</v>
      </c>
      <c r="G44" s="23"/>
      <c r="H44" s="23"/>
      <c r="I44" s="24" t="s">
        <v>73</v>
      </c>
      <c r="J44" s="24"/>
      <c r="K44" s="24"/>
      <c r="L44" s="26" t="s">
        <v>1</v>
      </c>
      <c r="M44" s="26"/>
      <c r="N44" s="5">
        <f>114250</f>
        <v>114250</v>
      </c>
      <c r="O44" s="6" t="s">
        <v>26</v>
      </c>
    </row>
    <row r="45" spans="1:15" s="1" customFormat="1" ht="33.950000000000003" customHeight="1" x14ac:dyDescent="0.2">
      <c r="A45" s="3" t="s">
        <v>9</v>
      </c>
      <c r="B45" s="4" t="s">
        <v>74</v>
      </c>
      <c r="C45" s="4" t="s">
        <v>11</v>
      </c>
      <c r="D45" s="22" t="s">
        <v>12</v>
      </c>
      <c r="E45" s="22"/>
      <c r="F45" s="23" t="s">
        <v>9</v>
      </c>
      <c r="G45" s="23"/>
      <c r="H45" s="23"/>
      <c r="I45" s="24" t="s">
        <v>75</v>
      </c>
      <c r="J45" s="24"/>
      <c r="K45" s="24"/>
      <c r="L45" s="25">
        <f>717100</f>
        <v>717100</v>
      </c>
      <c r="M45" s="25"/>
      <c r="N45" s="5">
        <f>809277.11</f>
        <v>809277.11</v>
      </c>
      <c r="O45" s="6" t="s">
        <v>76</v>
      </c>
    </row>
    <row r="46" spans="1:15" s="1" customFormat="1" ht="75.95" customHeight="1" x14ac:dyDescent="0.2">
      <c r="A46" s="3" t="s">
        <v>9</v>
      </c>
      <c r="B46" s="4" t="s">
        <v>77</v>
      </c>
      <c r="C46" s="4" t="s">
        <v>11</v>
      </c>
      <c r="D46" s="22" t="s">
        <v>12</v>
      </c>
      <c r="E46" s="22"/>
      <c r="F46" s="23" t="s">
        <v>9</v>
      </c>
      <c r="G46" s="23"/>
      <c r="H46" s="23"/>
      <c r="I46" s="24" t="s">
        <v>78</v>
      </c>
      <c r="J46" s="24"/>
      <c r="K46" s="24"/>
      <c r="L46" s="25">
        <f>442100</f>
        <v>442100</v>
      </c>
      <c r="M46" s="25"/>
      <c r="N46" s="5">
        <f>435731.54</f>
        <v>435731.54</v>
      </c>
      <c r="O46" s="6" t="s">
        <v>79</v>
      </c>
    </row>
    <row r="47" spans="1:15" s="1" customFormat="1" ht="75.95" customHeight="1" x14ac:dyDescent="0.2">
      <c r="A47" s="3" t="s">
        <v>9</v>
      </c>
      <c r="B47" s="4" t="s">
        <v>80</v>
      </c>
      <c r="C47" s="4" t="s">
        <v>56</v>
      </c>
      <c r="D47" s="22" t="s">
        <v>12</v>
      </c>
      <c r="E47" s="22"/>
      <c r="F47" s="23" t="s">
        <v>81</v>
      </c>
      <c r="G47" s="23"/>
      <c r="H47" s="23"/>
      <c r="I47" s="24" t="s">
        <v>82</v>
      </c>
      <c r="J47" s="24"/>
      <c r="K47" s="24"/>
      <c r="L47" s="25">
        <f>342100</f>
        <v>342100</v>
      </c>
      <c r="M47" s="25"/>
      <c r="N47" s="5">
        <f>343105.83</f>
        <v>343105.83</v>
      </c>
      <c r="O47" s="6" t="s">
        <v>83</v>
      </c>
    </row>
    <row r="48" spans="1:15" s="1" customFormat="1" ht="66" customHeight="1" x14ac:dyDescent="0.2">
      <c r="A48" s="3" t="s">
        <v>9</v>
      </c>
      <c r="B48" s="4" t="s">
        <v>84</v>
      </c>
      <c r="C48" s="4" t="s">
        <v>56</v>
      </c>
      <c r="D48" s="22" t="s">
        <v>12</v>
      </c>
      <c r="E48" s="22"/>
      <c r="F48" s="23" t="s">
        <v>81</v>
      </c>
      <c r="G48" s="23"/>
      <c r="H48" s="23"/>
      <c r="I48" s="24" t="s">
        <v>85</v>
      </c>
      <c r="J48" s="24"/>
      <c r="K48" s="24"/>
      <c r="L48" s="25">
        <f>100000</f>
        <v>100000</v>
      </c>
      <c r="M48" s="25"/>
      <c r="N48" s="5">
        <f>92625.71</f>
        <v>92625.71</v>
      </c>
      <c r="O48" s="6" t="s">
        <v>86</v>
      </c>
    </row>
    <row r="49" spans="1:15" s="1" customFormat="1" ht="75.95" customHeight="1" x14ac:dyDescent="0.2">
      <c r="A49" s="3" t="s">
        <v>9</v>
      </c>
      <c r="B49" s="4" t="s">
        <v>87</v>
      </c>
      <c r="C49" s="4" t="s">
        <v>11</v>
      </c>
      <c r="D49" s="22" t="s">
        <v>12</v>
      </c>
      <c r="E49" s="22"/>
      <c r="F49" s="23" t="s">
        <v>9</v>
      </c>
      <c r="G49" s="23"/>
      <c r="H49" s="23"/>
      <c r="I49" s="24" t="s">
        <v>88</v>
      </c>
      <c r="J49" s="24"/>
      <c r="K49" s="24"/>
      <c r="L49" s="25">
        <f>275000</f>
        <v>275000</v>
      </c>
      <c r="M49" s="25"/>
      <c r="N49" s="5">
        <f>373545.57</f>
        <v>373545.57</v>
      </c>
      <c r="O49" s="6" t="s">
        <v>89</v>
      </c>
    </row>
    <row r="50" spans="1:15" s="1" customFormat="1" ht="66" customHeight="1" x14ac:dyDescent="0.2">
      <c r="A50" s="3" t="s">
        <v>9</v>
      </c>
      <c r="B50" s="4" t="s">
        <v>90</v>
      </c>
      <c r="C50" s="4" t="s">
        <v>56</v>
      </c>
      <c r="D50" s="22" t="s">
        <v>12</v>
      </c>
      <c r="E50" s="22"/>
      <c r="F50" s="23" t="s">
        <v>81</v>
      </c>
      <c r="G50" s="23"/>
      <c r="H50" s="23"/>
      <c r="I50" s="24" t="s">
        <v>91</v>
      </c>
      <c r="J50" s="24"/>
      <c r="K50" s="24"/>
      <c r="L50" s="25">
        <f>275000</f>
        <v>275000</v>
      </c>
      <c r="M50" s="25"/>
      <c r="N50" s="5">
        <f>373545.57</f>
        <v>373545.57</v>
      </c>
      <c r="O50" s="6" t="s">
        <v>89</v>
      </c>
    </row>
    <row r="51" spans="1:15" s="1" customFormat="1" ht="24" customHeight="1" x14ac:dyDescent="0.2">
      <c r="A51" s="3" t="s">
        <v>9</v>
      </c>
      <c r="B51" s="4" t="s">
        <v>92</v>
      </c>
      <c r="C51" s="4" t="s">
        <v>11</v>
      </c>
      <c r="D51" s="22" t="s">
        <v>12</v>
      </c>
      <c r="E51" s="22"/>
      <c r="F51" s="23" t="s">
        <v>9</v>
      </c>
      <c r="G51" s="23"/>
      <c r="H51" s="23"/>
      <c r="I51" s="24" t="s">
        <v>93</v>
      </c>
      <c r="J51" s="24"/>
      <c r="K51" s="24"/>
      <c r="L51" s="25">
        <f>329068.4</f>
        <v>329068.40000000002</v>
      </c>
      <c r="M51" s="25"/>
      <c r="N51" s="5">
        <f>277608.4</f>
        <v>277608.40000000002</v>
      </c>
      <c r="O51" s="6" t="s">
        <v>94</v>
      </c>
    </row>
    <row r="52" spans="1:15" s="1" customFormat="1" ht="14.1" customHeight="1" x14ac:dyDescent="0.2">
      <c r="A52" s="3" t="s">
        <v>9</v>
      </c>
      <c r="B52" s="4" t="s">
        <v>95</v>
      </c>
      <c r="C52" s="4" t="s">
        <v>11</v>
      </c>
      <c r="D52" s="22" t="s">
        <v>12</v>
      </c>
      <c r="E52" s="22"/>
      <c r="F52" s="23" t="s">
        <v>9</v>
      </c>
      <c r="G52" s="23"/>
      <c r="H52" s="23"/>
      <c r="I52" s="24" t="s">
        <v>96</v>
      </c>
      <c r="J52" s="24"/>
      <c r="K52" s="24"/>
      <c r="L52" s="25">
        <f>230000</f>
        <v>230000</v>
      </c>
      <c r="M52" s="25"/>
      <c r="N52" s="5">
        <f>178540</f>
        <v>178540</v>
      </c>
      <c r="O52" s="6" t="s">
        <v>97</v>
      </c>
    </row>
    <row r="53" spans="1:15" s="1" customFormat="1" ht="33.950000000000003" customHeight="1" x14ac:dyDescent="0.2">
      <c r="A53" s="3" t="s">
        <v>9</v>
      </c>
      <c r="B53" s="4" t="s">
        <v>98</v>
      </c>
      <c r="C53" s="4" t="s">
        <v>56</v>
      </c>
      <c r="D53" s="22" t="s">
        <v>12</v>
      </c>
      <c r="E53" s="22"/>
      <c r="F53" s="23" t="s">
        <v>99</v>
      </c>
      <c r="G53" s="23"/>
      <c r="H53" s="23"/>
      <c r="I53" s="24" t="s">
        <v>100</v>
      </c>
      <c r="J53" s="24"/>
      <c r="K53" s="24"/>
      <c r="L53" s="25">
        <f>230000</f>
        <v>230000</v>
      </c>
      <c r="M53" s="25"/>
      <c r="N53" s="5">
        <f>178540</f>
        <v>178540</v>
      </c>
      <c r="O53" s="6" t="s">
        <v>97</v>
      </c>
    </row>
    <row r="54" spans="1:15" s="1" customFormat="1" ht="14.1" customHeight="1" x14ac:dyDescent="0.2">
      <c r="A54" s="3" t="s">
        <v>9</v>
      </c>
      <c r="B54" s="4" t="s">
        <v>101</v>
      </c>
      <c r="C54" s="4" t="s">
        <v>11</v>
      </c>
      <c r="D54" s="22" t="s">
        <v>12</v>
      </c>
      <c r="E54" s="22"/>
      <c r="F54" s="23" t="s">
        <v>9</v>
      </c>
      <c r="G54" s="23"/>
      <c r="H54" s="23"/>
      <c r="I54" s="24" t="s">
        <v>102</v>
      </c>
      <c r="J54" s="24"/>
      <c r="K54" s="24"/>
      <c r="L54" s="25">
        <f>99068.4</f>
        <v>99068.4</v>
      </c>
      <c r="M54" s="25"/>
      <c r="N54" s="5">
        <f>99068.4</f>
        <v>99068.4</v>
      </c>
      <c r="O54" s="6" t="s">
        <v>103</v>
      </c>
    </row>
    <row r="55" spans="1:15" s="1" customFormat="1" ht="24" customHeight="1" x14ac:dyDescent="0.2">
      <c r="A55" s="3" t="s">
        <v>9</v>
      </c>
      <c r="B55" s="4" t="s">
        <v>104</v>
      </c>
      <c r="C55" s="4" t="s">
        <v>56</v>
      </c>
      <c r="D55" s="22" t="s">
        <v>12</v>
      </c>
      <c r="E55" s="22"/>
      <c r="F55" s="23" t="s">
        <v>99</v>
      </c>
      <c r="G55" s="23"/>
      <c r="H55" s="23"/>
      <c r="I55" s="24" t="s">
        <v>105</v>
      </c>
      <c r="J55" s="24"/>
      <c r="K55" s="24"/>
      <c r="L55" s="25">
        <f>99068.4</f>
        <v>99068.4</v>
      </c>
      <c r="M55" s="25"/>
      <c r="N55" s="5">
        <f>99068.4</f>
        <v>99068.4</v>
      </c>
      <c r="O55" s="6" t="s">
        <v>103</v>
      </c>
    </row>
    <row r="56" spans="1:15" s="1" customFormat="1" ht="24" customHeight="1" x14ac:dyDescent="0.2">
      <c r="A56" s="3" t="s">
        <v>9</v>
      </c>
      <c r="B56" s="4" t="s">
        <v>106</v>
      </c>
      <c r="C56" s="4" t="s">
        <v>11</v>
      </c>
      <c r="D56" s="22" t="s">
        <v>12</v>
      </c>
      <c r="E56" s="22"/>
      <c r="F56" s="23" t="s">
        <v>9</v>
      </c>
      <c r="G56" s="23"/>
      <c r="H56" s="23"/>
      <c r="I56" s="24" t="s">
        <v>107</v>
      </c>
      <c r="J56" s="24"/>
      <c r="K56" s="24"/>
      <c r="L56" s="25">
        <f>114740</f>
        <v>114740</v>
      </c>
      <c r="M56" s="25"/>
      <c r="N56" s="5">
        <f>114687.94</f>
        <v>114687.94</v>
      </c>
      <c r="O56" s="6" t="s">
        <v>108</v>
      </c>
    </row>
    <row r="57" spans="1:15" s="1" customFormat="1" ht="33.950000000000003" customHeight="1" x14ac:dyDescent="0.2">
      <c r="A57" s="3" t="s">
        <v>9</v>
      </c>
      <c r="B57" s="4" t="s">
        <v>109</v>
      </c>
      <c r="C57" s="4" t="s">
        <v>11</v>
      </c>
      <c r="D57" s="22" t="s">
        <v>12</v>
      </c>
      <c r="E57" s="22"/>
      <c r="F57" s="23" t="s">
        <v>9</v>
      </c>
      <c r="G57" s="23"/>
      <c r="H57" s="23"/>
      <c r="I57" s="24" t="s">
        <v>110</v>
      </c>
      <c r="J57" s="24"/>
      <c r="K57" s="24"/>
      <c r="L57" s="25">
        <f>114740</f>
        <v>114740</v>
      </c>
      <c r="M57" s="25"/>
      <c r="N57" s="5">
        <f>114687.94</f>
        <v>114687.94</v>
      </c>
      <c r="O57" s="6" t="s">
        <v>108</v>
      </c>
    </row>
    <row r="58" spans="1:15" s="1" customFormat="1" ht="45" customHeight="1" x14ac:dyDescent="0.2">
      <c r="A58" s="3" t="s">
        <v>9</v>
      </c>
      <c r="B58" s="4" t="s">
        <v>111</v>
      </c>
      <c r="C58" s="4" t="s">
        <v>56</v>
      </c>
      <c r="D58" s="22" t="s">
        <v>12</v>
      </c>
      <c r="E58" s="22"/>
      <c r="F58" s="23" t="s">
        <v>112</v>
      </c>
      <c r="G58" s="23"/>
      <c r="H58" s="23"/>
      <c r="I58" s="24" t="s">
        <v>113</v>
      </c>
      <c r="J58" s="24"/>
      <c r="K58" s="24"/>
      <c r="L58" s="25">
        <f>86500</f>
        <v>86500</v>
      </c>
      <c r="M58" s="25"/>
      <c r="N58" s="5">
        <f>86449.94</f>
        <v>86449.94</v>
      </c>
      <c r="O58" s="6" t="s">
        <v>114</v>
      </c>
    </row>
    <row r="59" spans="1:15" s="1" customFormat="1" ht="54.95" customHeight="1" x14ac:dyDescent="0.2">
      <c r="A59" s="3" t="s">
        <v>9</v>
      </c>
      <c r="B59" s="4" t="s">
        <v>115</v>
      </c>
      <c r="C59" s="4" t="s">
        <v>56</v>
      </c>
      <c r="D59" s="22" t="s">
        <v>12</v>
      </c>
      <c r="E59" s="22"/>
      <c r="F59" s="23" t="s">
        <v>112</v>
      </c>
      <c r="G59" s="23"/>
      <c r="H59" s="23"/>
      <c r="I59" s="24" t="s">
        <v>116</v>
      </c>
      <c r="J59" s="24"/>
      <c r="K59" s="24"/>
      <c r="L59" s="25">
        <f>28240</f>
        <v>28240</v>
      </c>
      <c r="M59" s="25"/>
      <c r="N59" s="5">
        <f>28238</f>
        <v>28238</v>
      </c>
      <c r="O59" s="6" t="s">
        <v>117</v>
      </c>
    </row>
    <row r="60" spans="1:15" s="1" customFormat="1" ht="14.1" customHeight="1" x14ac:dyDescent="0.2">
      <c r="A60" s="3" t="s">
        <v>9</v>
      </c>
      <c r="B60" s="4" t="s">
        <v>118</v>
      </c>
      <c r="C60" s="4" t="s">
        <v>11</v>
      </c>
      <c r="D60" s="22" t="s">
        <v>12</v>
      </c>
      <c r="E60" s="22"/>
      <c r="F60" s="23" t="s">
        <v>9</v>
      </c>
      <c r="G60" s="23"/>
      <c r="H60" s="23"/>
      <c r="I60" s="24" t="s">
        <v>119</v>
      </c>
      <c r="J60" s="24"/>
      <c r="K60" s="24"/>
      <c r="L60" s="25">
        <f>53962953.83</f>
        <v>53962953.829999998</v>
      </c>
      <c r="M60" s="25"/>
      <c r="N60" s="5">
        <f>48640247.46</f>
        <v>48640247.460000001</v>
      </c>
      <c r="O60" s="6" t="s">
        <v>120</v>
      </c>
    </row>
    <row r="61" spans="1:15" s="1" customFormat="1" ht="33.950000000000003" customHeight="1" x14ac:dyDescent="0.2">
      <c r="A61" s="3" t="s">
        <v>9</v>
      </c>
      <c r="B61" s="4" t="s">
        <v>121</v>
      </c>
      <c r="C61" s="4" t="s">
        <v>11</v>
      </c>
      <c r="D61" s="22" t="s">
        <v>12</v>
      </c>
      <c r="E61" s="22"/>
      <c r="F61" s="23" t="s">
        <v>9</v>
      </c>
      <c r="G61" s="23"/>
      <c r="H61" s="23"/>
      <c r="I61" s="24" t="s">
        <v>122</v>
      </c>
      <c r="J61" s="24"/>
      <c r="K61" s="24"/>
      <c r="L61" s="25">
        <f>53962953.83</f>
        <v>53962953.829999998</v>
      </c>
      <c r="M61" s="25"/>
      <c r="N61" s="5">
        <f>48640247.46</f>
        <v>48640247.460000001</v>
      </c>
      <c r="O61" s="6" t="s">
        <v>120</v>
      </c>
    </row>
    <row r="62" spans="1:15" s="1" customFormat="1" ht="24" customHeight="1" x14ac:dyDescent="0.2">
      <c r="A62" s="3" t="s">
        <v>9</v>
      </c>
      <c r="B62" s="4" t="s">
        <v>123</v>
      </c>
      <c r="C62" s="4" t="s">
        <v>11</v>
      </c>
      <c r="D62" s="22" t="s">
        <v>12</v>
      </c>
      <c r="E62" s="22"/>
      <c r="F62" s="23" t="s">
        <v>9</v>
      </c>
      <c r="G62" s="23"/>
      <c r="H62" s="23"/>
      <c r="I62" s="24" t="s">
        <v>124</v>
      </c>
      <c r="J62" s="24"/>
      <c r="K62" s="24"/>
      <c r="L62" s="25">
        <f>27313235.69</f>
        <v>27313235.690000001</v>
      </c>
      <c r="M62" s="25"/>
      <c r="N62" s="5">
        <f>27313235.69</f>
        <v>27313235.690000001</v>
      </c>
      <c r="O62" s="6" t="s">
        <v>103</v>
      </c>
    </row>
    <row r="63" spans="1:15" s="1" customFormat="1" ht="24" customHeight="1" x14ac:dyDescent="0.2">
      <c r="A63" s="3" t="s">
        <v>9</v>
      </c>
      <c r="B63" s="4" t="s">
        <v>125</v>
      </c>
      <c r="C63" s="4" t="s">
        <v>56</v>
      </c>
      <c r="D63" s="22" t="s">
        <v>12</v>
      </c>
      <c r="E63" s="22"/>
      <c r="F63" s="23" t="s">
        <v>126</v>
      </c>
      <c r="G63" s="23"/>
      <c r="H63" s="23"/>
      <c r="I63" s="24" t="s">
        <v>127</v>
      </c>
      <c r="J63" s="24"/>
      <c r="K63" s="24"/>
      <c r="L63" s="25">
        <f>25954335.69</f>
        <v>25954335.690000001</v>
      </c>
      <c r="M63" s="25"/>
      <c r="N63" s="5">
        <f>25954335.69</f>
        <v>25954335.690000001</v>
      </c>
      <c r="O63" s="6" t="s">
        <v>103</v>
      </c>
    </row>
    <row r="64" spans="1:15" s="1" customFormat="1" ht="24" customHeight="1" x14ac:dyDescent="0.2">
      <c r="A64" s="3" t="s">
        <v>9</v>
      </c>
      <c r="B64" s="4" t="s">
        <v>128</v>
      </c>
      <c r="C64" s="4" t="s">
        <v>56</v>
      </c>
      <c r="D64" s="22" t="s">
        <v>12</v>
      </c>
      <c r="E64" s="22"/>
      <c r="F64" s="23" t="s">
        <v>126</v>
      </c>
      <c r="G64" s="23"/>
      <c r="H64" s="23"/>
      <c r="I64" s="24" t="s">
        <v>129</v>
      </c>
      <c r="J64" s="24"/>
      <c r="K64" s="24"/>
      <c r="L64" s="25">
        <f>1358900</f>
        <v>1358900</v>
      </c>
      <c r="M64" s="25"/>
      <c r="N64" s="5">
        <f>1358900</f>
        <v>1358900</v>
      </c>
      <c r="O64" s="6" t="s">
        <v>103</v>
      </c>
    </row>
    <row r="65" spans="1:15" s="1" customFormat="1" ht="24" customHeight="1" x14ac:dyDescent="0.2">
      <c r="A65" s="3" t="s">
        <v>9</v>
      </c>
      <c r="B65" s="4" t="s">
        <v>130</v>
      </c>
      <c r="C65" s="4" t="s">
        <v>11</v>
      </c>
      <c r="D65" s="22" t="s">
        <v>12</v>
      </c>
      <c r="E65" s="22"/>
      <c r="F65" s="23" t="s">
        <v>9</v>
      </c>
      <c r="G65" s="23"/>
      <c r="H65" s="23"/>
      <c r="I65" s="24" t="s">
        <v>131</v>
      </c>
      <c r="J65" s="24"/>
      <c r="K65" s="24"/>
      <c r="L65" s="25">
        <f>468232.66</f>
        <v>468232.66</v>
      </c>
      <c r="M65" s="25"/>
      <c r="N65" s="5">
        <f>468232.66</f>
        <v>468232.66</v>
      </c>
      <c r="O65" s="6" t="s">
        <v>103</v>
      </c>
    </row>
    <row r="66" spans="1:15" s="1" customFormat="1" ht="24" customHeight="1" x14ac:dyDescent="0.2">
      <c r="A66" s="3" t="s">
        <v>9</v>
      </c>
      <c r="B66" s="4" t="s">
        <v>132</v>
      </c>
      <c r="C66" s="4" t="s">
        <v>56</v>
      </c>
      <c r="D66" s="22" t="s">
        <v>12</v>
      </c>
      <c r="E66" s="22"/>
      <c r="F66" s="23" t="s">
        <v>126</v>
      </c>
      <c r="G66" s="23"/>
      <c r="H66" s="23"/>
      <c r="I66" s="24" t="s">
        <v>133</v>
      </c>
      <c r="J66" s="24"/>
      <c r="K66" s="24"/>
      <c r="L66" s="25">
        <f>97062.66</f>
        <v>97062.66</v>
      </c>
      <c r="M66" s="25"/>
      <c r="N66" s="5">
        <f>97062.66</f>
        <v>97062.66</v>
      </c>
      <c r="O66" s="6" t="s">
        <v>103</v>
      </c>
    </row>
    <row r="67" spans="1:15" s="1" customFormat="1" ht="33.950000000000003" customHeight="1" x14ac:dyDescent="0.2">
      <c r="A67" s="3" t="s">
        <v>9</v>
      </c>
      <c r="B67" s="4" t="s">
        <v>134</v>
      </c>
      <c r="C67" s="4" t="s">
        <v>56</v>
      </c>
      <c r="D67" s="22" t="s">
        <v>12</v>
      </c>
      <c r="E67" s="22"/>
      <c r="F67" s="23" t="s">
        <v>126</v>
      </c>
      <c r="G67" s="23"/>
      <c r="H67" s="23"/>
      <c r="I67" s="24" t="s">
        <v>135</v>
      </c>
      <c r="J67" s="24"/>
      <c r="K67" s="24"/>
      <c r="L67" s="25">
        <f>371170</f>
        <v>371170</v>
      </c>
      <c r="M67" s="25"/>
      <c r="N67" s="5">
        <f>371170</f>
        <v>371170</v>
      </c>
      <c r="O67" s="6" t="s">
        <v>103</v>
      </c>
    </row>
    <row r="68" spans="1:15" s="1" customFormat="1" ht="14.1" customHeight="1" x14ac:dyDescent="0.2">
      <c r="A68" s="3" t="s">
        <v>9</v>
      </c>
      <c r="B68" s="4" t="s">
        <v>136</v>
      </c>
      <c r="C68" s="4" t="s">
        <v>11</v>
      </c>
      <c r="D68" s="22" t="s">
        <v>12</v>
      </c>
      <c r="E68" s="22"/>
      <c r="F68" s="23" t="s">
        <v>9</v>
      </c>
      <c r="G68" s="23"/>
      <c r="H68" s="23"/>
      <c r="I68" s="24" t="s">
        <v>137</v>
      </c>
      <c r="J68" s="24"/>
      <c r="K68" s="24"/>
      <c r="L68" s="25">
        <f>26181485.48</f>
        <v>26181485.48</v>
      </c>
      <c r="M68" s="25"/>
      <c r="N68" s="5">
        <f>20858779.11</f>
        <v>20858779.109999999</v>
      </c>
      <c r="O68" s="6" t="s">
        <v>138</v>
      </c>
    </row>
    <row r="69" spans="1:15" s="1" customFormat="1" ht="33.950000000000003" customHeight="1" x14ac:dyDescent="0.2">
      <c r="A69" s="3" t="s">
        <v>9</v>
      </c>
      <c r="B69" s="4" t="s">
        <v>139</v>
      </c>
      <c r="C69" s="4" t="s">
        <v>56</v>
      </c>
      <c r="D69" s="22" t="s">
        <v>12</v>
      </c>
      <c r="E69" s="22"/>
      <c r="F69" s="23" t="s">
        <v>126</v>
      </c>
      <c r="G69" s="23"/>
      <c r="H69" s="23"/>
      <c r="I69" s="24" t="s">
        <v>140</v>
      </c>
      <c r="J69" s="24"/>
      <c r="K69" s="24"/>
      <c r="L69" s="25">
        <f>112189.36</f>
        <v>112189.36</v>
      </c>
      <c r="M69" s="25"/>
      <c r="N69" s="5">
        <f>112189.36</f>
        <v>112189.36</v>
      </c>
      <c r="O69" s="6" t="s">
        <v>103</v>
      </c>
    </row>
    <row r="70" spans="1:15" s="1" customFormat="1" ht="24" customHeight="1" thickBot="1" x14ac:dyDescent="0.25">
      <c r="A70" s="3" t="s">
        <v>9</v>
      </c>
      <c r="B70" s="4" t="s">
        <v>141</v>
      </c>
      <c r="C70" s="4" t="s">
        <v>56</v>
      </c>
      <c r="D70" s="22" t="s">
        <v>12</v>
      </c>
      <c r="E70" s="22"/>
      <c r="F70" s="23" t="s">
        <v>126</v>
      </c>
      <c r="G70" s="23"/>
      <c r="H70" s="23"/>
      <c r="I70" s="24" t="s">
        <v>142</v>
      </c>
      <c r="J70" s="24"/>
      <c r="K70" s="24"/>
      <c r="L70" s="25">
        <f>26069296.12</f>
        <v>26069296.120000001</v>
      </c>
      <c r="M70" s="25"/>
      <c r="N70" s="5">
        <f>20746589.75</f>
        <v>20746589.75</v>
      </c>
      <c r="O70" s="6" t="s">
        <v>143</v>
      </c>
    </row>
    <row r="71" spans="1:15" s="1" customFormat="1" ht="15" customHeight="1" thickBot="1" x14ac:dyDescent="0.25">
      <c r="A71" s="31" t="s">
        <v>144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2">
        <f>59260662.23</f>
        <v>59260662.229999997</v>
      </c>
      <c r="M71" s="32"/>
      <c r="N71" s="7">
        <f>54110762.07</f>
        <v>54110762.07</v>
      </c>
      <c r="O71" s="7">
        <f>91.31</f>
        <v>91.31</v>
      </c>
    </row>
    <row r="72" spans="1:15" s="1" customFormat="1" ht="15.95" customHeight="1" x14ac:dyDescent="0.2">
      <c r="A72" s="27" t="s">
        <v>1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</row>
    <row r="73" spans="1:15" s="1" customFormat="1" ht="15.95" customHeight="1" x14ac:dyDescent="0.2">
      <c r="A73" s="27" t="s">
        <v>1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</row>
    <row r="74" spans="1:15" s="1" customFormat="1" ht="14.1" customHeight="1" x14ac:dyDescent="0.2">
      <c r="A74" s="28"/>
      <c r="B74" s="28"/>
      <c r="C74" s="28"/>
      <c r="D74" s="28"/>
      <c r="E74" s="27" t="s">
        <v>1</v>
      </c>
      <c r="F74" s="27"/>
      <c r="G74" s="27"/>
      <c r="H74" s="27"/>
      <c r="I74" s="27"/>
      <c r="J74" s="27"/>
      <c r="K74" s="27"/>
      <c r="L74" s="27"/>
      <c r="M74" s="27"/>
      <c r="N74" s="27"/>
      <c r="O74" s="27"/>
    </row>
    <row r="75" spans="1:15" s="1" customFormat="1" ht="14.1" customHeight="1" x14ac:dyDescent="0.2">
      <c r="A75" s="29"/>
      <c r="B75" s="29"/>
      <c r="C75" s="29"/>
      <c r="D75" s="29"/>
      <c r="E75" s="27" t="s">
        <v>1</v>
      </c>
      <c r="F75" s="27"/>
      <c r="G75" s="27"/>
      <c r="H75" s="27"/>
      <c r="I75" s="27"/>
      <c r="J75" s="27"/>
      <c r="K75" s="27"/>
      <c r="L75" s="27"/>
      <c r="M75" s="27"/>
      <c r="N75" s="27"/>
      <c r="O75" s="27"/>
    </row>
    <row r="76" spans="1:15" s="1" customFormat="1" ht="14.1" customHeight="1" x14ac:dyDescent="0.2">
      <c r="A76" s="30" t="s">
        <v>1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</row>
  </sheetData>
  <mergeCells count="275">
    <mergeCell ref="A73:O73"/>
    <mergeCell ref="A74:D74"/>
    <mergeCell ref="E74:O74"/>
    <mergeCell ref="A75:D75"/>
    <mergeCell ref="E75:O75"/>
    <mergeCell ref="A76:O76"/>
    <mergeCell ref="A71:K71"/>
    <mergeCell ref="L71:M71"/>
    <mergeCell ref="A72:O72"/>
    <mergeCell ref="D68:E68"/>
    <mergeCell ref="F68:H68"/>
    <mergeCell ref="I68:K68"/>
    <mergeCell ref="L68:M68"/>
    <mergeCell ref="D67:E67"/>
    <mergeCell ref="F67:H67"/>
    <mergeCell ref="I67:K67"/>
    <mergeCell ref="L67:M67"/>
    <mergeCell ref="D70:E70"/>
    <mergeCell ref="F70:H70"/>
    <mergeCell ref="I70:K70"/>
    <mergeCell ref="L70:M70"/>
    <mergeCell ref="D69:E69"/>
    <mergeCell ref="F69:H69"/>
    <mergeCell ref="I69:K69"/>
    <mergeCell ref="L69:M69"/>
    <mergeCell ref="D64:E64"/>
    <mergeCell ref="F64:H64"/>
    <mergeCell ref="I64:K64"/>
    <mergeCell ref="L64:M64"/>
    <mergeCell ref="D63:E63"/>
    <mergeCell ref="F63:H63"/>
    <mergeCell ref="I63:K63"/>
    <mergeCell ref="L63:M63"/>
    <mergeCell ref="D66:E66"/>
    <mergeCell ref="F66:H66"/>
    <mergeCell ref="I66:K66"/>
    <mergeCell ref="L66:M66"/>
    <mergeCell ref="D65:E65"/>
    <mergeCell ref="F65:H65"/>
    <mergeCell ref="I65:K65"/>
    <mergeCell ref="L65:M65"/>
    <mergeCell ref="D60:E60"/>
    <mergeCell ref="F60:H60"/>
    <mergeCell ref="I60:K60"/>
    <mergeCell ref="L60:M60"/>
    <mergeCell ref="D59:E59"/>
    <mergeCell ref="F59:H59"/>
    <mergeCell ref="I59:K59"/>
    <mergeCell ref="L59:M59"/>
    <mergeCell ref="D62:E62"/>
    <mergeCell ref="F62:H62"/>
    <mergeCell ref="I62:K62"/>
    <mergeCell ref="L62:M62"/>
    <mergeCell ref="D61:E61"/>
    <mergeCell ref="F61:H61"/>
    <mergeCell ref="I61:K61"/>
    <mergeCell ref="L61:M61"/>
    <mergeCell ref="D56:E56"/>
    <mergeCell ref="F56:H56"/>
    <mergeCell ref="I56:K56"/>
    <mergeCell ref="L56:M56"/>
    <mergeCell ref="D55:E55"/>
    <mergeCell ref="F55:H55"/>
    <mergeCell ref="I55:K55"/>
    <mergeCell ref="L55:M55"/>
    <mergeCell ref="D58:E58"/>
    <mergeCell ref="F58:H58"/>
    <mergeCell ref="I58:K58"/>
    <mergeCell ref="L58:M58"/>
    <mergeCell ref="D57:E57"/>
    <mergeCell ref="F57:H57"/>
    <mergeCell ref="I57:K57"/>
    <mergeCell ref="L57:M57"/>
    <mergeCell ref="D52:E52"/>
    <mergeCell ref="F52:H52"/>
    <mergeCell ref="I52:K52"/>
    <mergeCell ref="L52:M52"/>
    <mergeCell ref="D51:E51"/>
    <mergeCell ref="F51:H51"/>
    <mergeCell ref="I51:K51"/>
    <mergeCell ref="L51:M51"/>
    <mergeCell ref="D54:E54"/>
    <mergeCell ref="F54:H54"/>
    <mergeCell ref="I54:K54"/>
    <mergeCell ref="L54:M54"/>
    <mergeCell ref="D53:E53"/>
    <mergeCell ref="F53:H53"/>
    <mergeCell ref="I53:K53"/>
    <mergeCell ref="L53:M53"/>
    <mergeCell ref="D48:E48"/>
    <mergeCell ref="F48:H48"/>
    <mergeCell ref="I48:K48"/>
    <mergeCell ref="L48:M48"/>
    <mergeCell ref="D47:E47"/>
    <mergeCell ref="F47:H47"/>
    <mergeCell ref="I47:K47"/>
    <mergeCell ref="L47:M47"/>
    <mergeCell ref="D50:E50"/>
    <mergeCell ref="F50:H50"/>
    <mergeCell ref="I50:K50"/>
    <mergeCell ref="L50:M50"/>
    <mergeCell ref="D49:E49"/>
    <mergeCell ref="F49:H49"/>
    <mergeCell ref="I49:K49"/>
    <mergeCell ref="L49:M49"/>
    <mergeCell ref="D44:E44"/>
    <mergeCell ref="F44:H44"/>
    <mergeCell ref="I44:K44"/>
    <mergeCell ref="L44:M44"/>
    <mergeCell ref="D43:E43"/>
    <mergeCell ref="F43:H43"/>
    <mergeCell ref="I43:K43"/>
    <mergeCell ref="L43:M43"/>
    <mergeCell ref="D46:E46"/>
    <mergeCell ref="F46:H46"/>
    <mergeCell ref="I46:K46"/>
    <mergeCell ref="L46:M46"/>
    <mergeCell ref="D45:E45"/>
    <mergeCell ref="F45:H45"/>
    <mergeCell ref="I45:K45"/>
    <mergeCell ref="L45:M45"/>
    <mergeCell ref="D40:E40"/>
    <mergeCell ref="F40:H40"/>
    <mergeCell ref="I40:K40"/>
    <mergeCell ref="L40:M40"/>
    <mergeCell ref="D39:E39"/>
    <mergeCell ref="F39:H39"/>
    <mergeCell ref="I39:K39"/>
    <mergeCell ref="L39:M39"/>
    <mergeCell ref="D42:E42"/>
    <mergeCell ref="F42:H42"/>
    <mergeCell ref="I42:K42"/>
    <mergeCell ref="L42:M42"/>
    <mergeCell ref="D41:E41"/>
    <mergeCell ref="F41:H41"/>
    <mergeCell ref="I41:K41"/>
    <mergeCell ref="L41:M41"/>
    <mergeCell ref="D36:E36"/>
    <mergeCell ref="F36:H36"/>
    <mergeCell ref="I36:K36"/>
    <mergeCell ref="L36:M36"/>
    <mergeCell ref="D35:E35"/>
    <mergeCell ref="F35:H35"/>
    <mergeCell ref="I35:K35"/>
    <mergeCell ref="L35:M35"/>
    <mergeCell ref="D38:E38"/>
    <mergeCell ref="F38:H38"/>
    <mergeCell ref="I38:K38"/>
    <mergeCell ref="L38:M38"/>
    <mergeCell ref="D37:E37"/>
    <mergeCell ref="F37:H37"/>
    <mergeCell ref="I37:K37"/>
    <mergeCell ref="L37:M37"/>
    <mergeCell ref="D32:E32"/>
    <mergeCell ref="F32:H32"/>
    <mergeCell ref="I32:K32"/>
    <mergeCell ref="L32:M32"/>
    <mergeCell ref="D31:E31"/>
    <mergeCell ref="F31:H31"/>
    <mergeCell ref="I31:K31"/>
    <mergeCell ref="L31:M31"/>
    <mergeCell ref="D34:E34"/>
    <mergeCell ref="F34:H34"/>
    <mergeCell ref="I34:K34"/>
    <mergeCell ref="L34:M34"/>
    <mergeCell ref="D33:E33"/>
    <mergeCell ref="F33:H33"/>
    <mergeCell ref="I33:K33"/>
    <mergeCell ref="L33:M33"/>
    <mergeCell ref="D28:E28"/>
    <mergeCell ref="F28:H28"/>
    <mergeCell ref="I28:K28"/>
    <mergeCell ref="L28:M28"/>
    <mergeCell ref="D27:E27"/>
    <mergeCell ref="F27:H27"/>
    <mergeCell ref="I27:K27"/>
    <mergeCell ref="L27:M27"/>
    <mergeCell ref="D30:E30"/>
    <mergeCell ref="F30:H30"/>
    <mergeCell ref="I30:K30"/>
    <mergeCell ref="L30:M30"/>
    <mergeCell ref="D29:E29"/>
    <mergeCell ref="F29:H29"/>
    <mergeCell ref="I29:K29"/>
    <mergeCell ref="L29:M29"/>
    <mergeCell ref="D24:E24"/>
    <mergeCell ref="F24:H24"/>
    <mergeCell ref="I24:K24"/>
    <mergeCell ref="L24:M24"/>
    <mergeCell ref="D23:E23"/>
    <mergeCell ref="F23:H23"/>
    <mergeCell ref="I23:K23"/>
    <mergeCell ref="L23:M23"/>
    <mergeCell ref="D26:E26"/>
    <mergeCell ref="F26:H26"/>
    <mergeCell ref="I26:K26"/>
    <mergeCell ref="L26:M26"/>
    <mergeCell ref="D25:E25"/>
    <mergeCell ref="F25:H25"/>
    <mergeCell ref="I25:K25"/>
    <mergeCell ref="L25:M25"/>
    <mergeCell ref="D20:E20"/>
    <mergeCell ref="F20:H20"/>
    <mergeCell ref="I20:K20"/>
    <mergeCell ref="L20:M20"/>
    <mergeCell ref="D19:E19"/>
    <mergeCell ref="F19:H19"/>
    <mergeCell ref="I19:K19"/>
    <mergeCell ref="L19:M19"/>
    <mergeCell ref="D22:E22"/>
    <mergeCell ref="F22:H22"/>
    <mergeCell ref="I22:K22"/>
    <mergeCell ref="L22:M22"/>
    <mergeCell ref="D21:E21"/>
    <mergeCell ref="F21:H21"/>
    <mergeCell ref="I21:K21"/>
    <mergeCell ref="L21:M21"/>
    <mergeCell ref="D16:E16"/>
    <mergeCell ref="F16:H16"/>
    <mergeCell ref="I16:K16"/>
    <mergeCell ref="L16:M16"/>
    <mergeCell ref="D15:E15"/>
    <mergeCell ref="F15:H15"/>
    <mergeCell ref="I15:K15"/>
    <mergeCell ref="L15:M15"/>
    <mergeCell ref="D18:E18"/>
    <mergeCell ref="F18:H18"/>
    <mergeCell ref="I18:K18"/>
    <mergeCell ref="L18:M18"/>
    <mergeCell ref="D17:E17"/>
    <mergeCell ref="F17:H17"/>
    <mergeCell ref="I17:K17"/>
    <mergeCell ref="L17:M17"/>
    <mergeCell ref="D12:E12"/>
    <mergeCell ref="F12:H12"/>
    <mergeCell ref="I12:K12"/>
    <mergeCell ref="L12:M12"/>
    <mergeCell ref="D11:E11"/>
    <mergeCell ref="F11:H11"/>
    <mergeCell ref="I11:K11"/>
    <mergeCell ref="L11:M11"/>
    <mergeCell ref="D14:E14"/>
    <mergeCell ref="F14:H14"/>
    <mergeCell ref="I14:K14"/>
    <mergeCell ref="L14:M14"/>
    <mergeCell ref="D13:E13"/>
    <mergeCell ref="F13:H13"/>
    <mergeCell ref="I13:K13"/>
    <mergeCell ref="L13:M13"/>
    <mergeCell ref="D8:E8"/>
    <mergeCell ref="F8:H8"/>
    <mergeCell ref="I8:K8"/>
    <mergeCell ref="L8:M8"/>
    <mergeCell ref="D7:E7"/>
    <mergeCell ref="F7:H7"/>
    <mergeCell ref="I7:K7"/>
    <mergeCell ref="L7:M7"/>
    <mergeCell ref="D10:E10"/>
    <mergeCell ref="F10:H10"/>
    <mergeCell ref="I10:K10"/>
    <mergeCell ref="L10:M10"/>
    <mergeCell ref="D9:E9"/>
    <mergeCell ref="F9:H9"/>
    <mergeCell ref="I9:K9"/>
    <mergeCell ref="L9:M9"/>
    <mergeCell ref="A2:O2"/>
    <mergeCell ref="A3:O3"/>
    <mergeCell ref="A4:H5"/>
    <mergeCell ref="I4:K5"/>
    <mergeCell ref="L4:M4"/>
    <mergeCell ref="L5:M5"/>
    <mergeCell ref="N4:N5"/>
    <mergeCell ref="A6:H6"/>
    <mergeCell ref="I6:K6"/>
    <mergeCell ref="L6:M6"/>
  </mergeCells>
  <pageMargins left="0.39370078740157483" right="0" top="0.59055118110236227" bottom="0" header="0.51181102362204722" footer="0.51181102362204722"/>
  <pageSetup paperSize="9" firstPageNumber="4294967295" orientation="portrait" horizontalDpi="0" verticalDpi="0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Печатная форма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2016-03-14T10:04:53Z</cp:lastPrinted>
  <dcterms:created xsi:type="dcterms:W3CDTF">2016-03-11T08:41:39Z</dcterms:created>
  <dcterms:modified xsi:type="dcterms:W3CDTF">2016-03-14T10:04:56Z</dcterms:modified>
</cp:coreProperties>
</file>