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ОВЕТ ДЕПУТАТОВ\2016 год\16.03.2016\отчет главы\"/>
    </mc:Choice>
  </mc:AlternateContent>
  <bookViews>
    <workbookView xWindow="360" yWindow="15" windowWidth="11340" windowHeight="6795"/>
  </bookViews>
  <sheets>
    <sheet name="Печатная форма" sheetId="1" r:id="rId1"/>
  </sheets>
  <calcPr calcId="152511"/>
</workbook>
</file>

<file path=xl/calcChain.xml><?xml version="1.0" encoding="utf-8"?>
<calcChain xmlns="http://schemas.openxmlformats.org/spreadsheetml/2006/main">
  <c r="I6" i="1" l="1"/>
  <c r="K6" i="1"/>
  <c r="M6" i="1"/>
  <c r="I7" i="1"/>
  <c r="K7" i="1"/>
  <c r="I8" i="1"/>
  <c r="K8" i="1"/>
  <c r="M8" i="1"/>
  <c r="I9" i="1"/>
  <c r="K9" i="1"/>
  <c r="I10" i="1"/>
  <c r="K10" i="1"/>
  <c r="M10" i="1"/>
  <c r="I11" i="1"/>
  <c r="K11" i="1"/>
  <c r="I12" i="1"/>
  <c r="K12" i="1"/>
  <c r="I13" i="1"/>
  <c r="K13" i="1"/>
  <c r="M13" i="1"/>
  <c r="I14" i="1"/>
  <c r="K14" i="1"/>
  <c r="I15" i="1"/>
  <c r="K15" i="1"/>
  <c r="M15" i="1"/>
  <c r="I16" i="1"/>
  <c r="K16" i="1"/>
  <c r="M16" i="1"/>
  <c r="I17" i="1"/>
  <c r="K17" i="1"/>
  <c r="I18" i="1"/>
  <c r="K18" i="1"/>
  <c r="M18" i="1"/>
  <c r="I19" i="1"/>
  <c r="K19" i="1"/>
  <c r="M19" i="1"/>
  <c r="I20" i="1"/>
  <c r="K20" i="1"/>
  <c r="M20" i="1"/>
  <c r="I21" i="1"/>
  <c r="K21" i="1"/>
  <c r="M21" i="1"/>
  <c r="I22" i="1"/>
  <c r="K22" i="1"/>
  <c r="M22" i="1"/>
  <c r="I23" i="1"/>
  <c r="K23" i="1"/>
  <c r="M23" i="1"/>
  <c r="I24" i="1"/>
  <c r="K24" i="1"/>
  <c r="I25" i="1"/>
  <c r="M25" i="1"/>
  <c r="I26" i="1"/>
  <c r="M26" i="1"/>
  <c r="I27" i="1"/>
  <c r="K27" i="1"/>
  <c r="M27" i="1"/>
  <c r="I28" i="1"/>
  <c r="K28" i="1"/>
  <c r="M28" i="1"/>
  <c r="I29" i="1"/>
  <c r="K29" i="1"/>
  <c r="M29" i="1"/>
  <c r="I30" i="1"/>
  <c r="K30" i="1"/>
  <c r="M30" i="1"/>
  <c r="I31" i="1"/>
  <c r="K31" i="1"/>
  <c r="M31" i="1"/>
  <c r="I32" i="1"/>
  <c r="K32" i="1"/>
  <c r="M32" i="1"/>
  <c r="I33" i="1"/>
  <c r="K33" i="1"/>
  <c r="I34" i="1"/>
  <c r="K34" i="1"/>
  <c r="I35" i="1"/>
  <c r="K35" i="1"/>
  <c r="M35" i="1"/>
  <c r="I36" i="1"/>
  <c r="K36" i="1"/>
  <c r="M36" i="1"/>
  <c r="I37" i="1"/>
  <c r="K37" i="1"/>
  <c r="L37" i="1"/>
  <c r="M37" i="1"/>
</calcChain>
</file>

<file path=xl/sharedStrings.xml><?xml version="1.0" encoding="utf-8"?>
<sst xmlns="http://schemas.openxmlformats.org/spreadsheetml/2006/main" count="121" uniqueCount="95">
  <si>
    <t>ИСПОЛНЕНИЕ РАСХОДНОЙ ЧАСТИ 
по функциональной классификации расходов</t>
  </si>
  <si>
    <t/>
  </si>
  <si>
    <t>Код по ФКР</t>
  </si>
  <si>
    <t>Наименование расхода</t>
  </si>
  <si>
    <t>от годовых назначений</t>
  </si>
  <si>
    <t>1</t>
  </si>
  <si>
    <t>2</t>
  </si>
  <si>
    <t>4</t>
  </si>
  <si>
    <t>5</t>
  </si>
  <si>
    <t>7</t>
  </si>
  <si>
    <t>9</t>
  </si>
  <si>
    <t>0100</t>
  </si>
  <si>
    <t>ОБЩЕГОСУДАРСТВЕННЫЕ ВОПРОСЫ</t>
  </si>
  <si>
    <t>99,11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</si>
  <si>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</si>
  <si>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</si>
  <si>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100,00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</si>
  <si>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</si>
  <si>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</si>
  <si>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</si>
  <si>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</si>
  <si>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</si>
  <si>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</si>
  <si>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89,96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</si>
  <si>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</si>
  <si>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</si>
  <si>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</si>
  <si>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</si>
  <si>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</si>
  <si>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</si>
  <si>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99,93</t>
  </si>
  <si>
    <t>0304</t>
  </si>
  <si>
    <t>Органы юстиции</t>
  </si>
  <si>
    <t>0314</t>
  </si>
  <si>
    <t>Другие вопросы в области национальной безопасности и правоохранительной деятельности</t>
  </si>
  <si>
    <t>99,89</t>
  </si>
  <si>
    <t>0400</t>
  </si>
  <si>
    <t>НАЦИОНАЛЬНАЯ ЭКОНОМИКА</t>
  </si>
  <si>
    <t>96,49</t>
  </si>
  <si>
    <t>0401</t>
  </si>
  <si>
    <t>Общеэкономические вопросы</t>
  </si>
  <si>
    <t>0409</t>
  </si>
  <si>
    <t>Дорожное хозяйство (дорожные фонды)</t>
  </si>
  <si>
    <t>99,01</t>
  </si>
  <si>
    <t>0410</t>
  </si>
  <si>
    <t>Связь и информатика</t>
  </si>
  <si>
    <t>80,56</t>
  </si>
  <si>
    <t>0500</t>
  </si>
  <si>
    <t>ЖИЛИЩНО-КОММУНАЛЬНОЕ ХОЗЯЙСТВО</t>
  </si>
  <si>
    <t>79,77</t>
  </si>
  <si>
    <t>0501</t>
  </si>
  <si>
    <t>Жилищное хозяйство</t>
  </si>
  <si>
    <t>87,80</t>
  </si>
  <si>
    <t>0502</t>
  </si>
  <si>
    <t>Коммунальное хозяйство</t>
  </si>
  <si>
    <t>76,13</t>
  </si>
  <si>
    <t>0503</t>
  </si>
  <si>
    <t>Благоустройство</t>
  </si>
  <si>
    <t>92,94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</si>
  <si>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</si>
  <si>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</si>
  <si>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</si>
  <si>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</si>
  <si>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0,00</t>
  </si>
  <si>
    <t>0605</t>
  </si>
  <si>
    <t>Другие вопросы в области охраны окружающей среды</t>
  </si>
  <si>
    <t>0700</t>
  </si>
  <si>
    <t>ОБРАЗОВАНИЕ</t>
  </si>
  <si>
    <t>98,39</t>
  </si>
  <si>
    <t>0707</t>
  </si>
  <si>
    <t>Молодежная политика и оздоровление детей</t>
  </si>
  <si>
    <t>0800</t>
  </si>
  <si>
    <t>КУЛЬТУРА, КИНЕМАТОГРАФИЯ</t>
  </si>
  <si>
    <t>99,50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</si>
  <si>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</si>
  <si>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</si>
  <si>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</si>
  <si>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</si>
  <si>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</si>
  <si>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</si>
  <si>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</si>
  <si>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</si>
  <si>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</si>
  <si>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</si>
  <si>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</si>
  <si>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</si>
  <si>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93,82</t>
  </si>
  <si>
    <t>1204</t>
  </si>
  <si>
    <t>Другие вопросы в области средств массовой информации.</t>
  </si>
  <si>
    <t>ИТОГО</t>
  </si>
  <si>
    <t>% исполнения от годовых назначений</t>
  </si>
  <si>
    <t>Утверждено на год</t>
  </si>
  <si>
    <t>исполнено с начала года</t>
  </si>
  <si>
    <t>отклонения</t>
  </si>
  <si>
    <t>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</si>
</sst>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64"/>
      <name val="Arial"/>
      <charset val="1"/>
    </font>
    <font>
      <b/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sz val="8"/>
      <color indexed="8"/>
      <name val="Arial"/>
      <charset val="1"/>
    </font>
    <font>
      <sz val="7"/>
      <color indexed="8"/>
      <name val="Arial"/>
      <charset val="1"/>
    </font>
    <font>
      <b/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NumberFormat="1"/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 vertical="center" wrapText="1"/>
    </xf>
    <xf numFmtId="0" fontId="2" fillId="2" borderId="6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14" fontId="5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7" fillId="2" borderId="15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2"/>
  <sheetViews>
    <sheetView tabSelected="1" topLeftCell="A32" workbookViewId="0">
      <selection activeCell="M43" sqref="M1:N1048576"/>
    </sheetView>
  </sheetViews>
  <sheetFormatPr defaultRowHeight="12.75" x14ac:dyDescent="0.2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40625" style="1" customWidth="1"/>
    <col min="6" max="6" width="2.7109375" style="1" customWidth="1"/>
    <col min="7" max="7" width="10.7109375" style="1" customWidth="1"/>
    <col min="8" max="8" width="26.7109375" style="1" customWidth="1"/>
    <col min="9" max="9" width="10.7109375" style="1" customWidth="1"/>
    <col min="10" max="10" width="3.7109375" style="1" customWidth="1"/>
    <col min="11" max="11" width="13.7109375" style="1" customWidth="1"/>
    <col min="12" max="12" width="10.7109375" style="1" customWidth="1"/>
    <col min="13" max="13" width="4.7109375" style="1" hidden="1" customWidth="1"/>
    <col min="14" max="14" width="9.7109375" style="1" hidden="1" customWidth="1"/>
  </cols>
  <sheetData>
    <row r="1" spans="1:14" s="1" customFormat="1" ht="29.1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4.1" customHeight="1" thickBot="1" x14ac:dyDescent="0.25">
      <c r="A2" s="28" t="s">
        <v>94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14.1" customHeight="1" thickBot="1" x14ac:dyDescent="0.25">
      <c r="A3" s="29" t="s">
        <v>2</v>
      </c>
      <c r="B3" s="29"/>
      <c r="C3" s="30" t="s">
        <v>3</v>
      </c>
      <c r="D3" s="30"/>
      <c r="E3" s="30"/>
      <c r="F3" s="30"/>
      <c r="G3" s="30"/>
      <c r="H3" s="30"/>
      <c r="I3" s="24" t="s">
        <v>91</v>
      </c>
      <c r="J3" s="25"/>
      <c r="K3" s="31" t="s">
        <v>92</v>
      </c>
      <c r="L3" s="22" t="s">
        <v>90</v>
      </c>
      <c r="M3" s="32" t="s">
        <v>93</v>
      </c>
      <c r="N3" s="33"/>
    </row>
    <row r="4" spans="1:14" s="1" customFormat="1" ht="33.950000000000003" customHeight="1" x14ac:dyDescent="0.2">
      <c r="A4" s="29"/>
      <c r="B4" s="29"/>
      <c r="C4" s="30"/>
      <c r="D4" s="30"/>
      <c r="E4" s="30"/>
      <c r="F4" s="30"/>
      <c r="G4" s="30"/>
      <c r="H4" s="30"/>
      <c r="I4" s="26"/>
      <c r="J4" s="27"/>
      <c r="K4" s="29"/>
      <c r="L4" s="23"/>
      <c r="M4" s="34" t="s">
        <v>4</v>
      </c>
      <c r="N4" s="34"/>
    </row>
    <row r="5" spans="1:14" s="1" customFormat="1" ht="12.95" customHeight="1" thickBot="1" x14ac:dyDescent="0.25">
      <c r="A5" s="35" t="s">
        <v>5</v>
      </c>
      <c r="B5" s="35"/>
      <c r="C5" s="36" t="s">
        <v>6</v>
      </c>
      <c r="D5" s="36"/>
      <c r="E5" s="36"/>
      <c r="F5" s="36"/>
      <c r="G5" s="36"/>
      <c r="H5" s="36"/>
      <c r="I5" s="36" t="s">
        <v>7</v>
      </c>
      <c r="J5" s="36"/>
      <c r="K5" s="2" t="s">
        <v>8</v>
      </c>
      <c r="L5" s="3" t="s">
        <v>9</v>
      </c>
      <c r="M5" s="37" t="s">
        <v>10</v>
      </c>
      <c r="N5" s="37"/>
    </row>
    <row r="6" spans="1:14" s="1" customFormat="1" ht="14.1" customHeight="1" x14ac:dyDescent="0.2">
      <c r="A6" s="16" t="s">
        <v>11</v>
      </c>
      <c r="B6" s="16"/>
      <c r="C6" s="17" t="s">
        <v>12</v>
      </c>
      <c r="D6" s="17"/>
      <c r="E6" s="17"/>
      <c r="F6" s="17"/>
      <c r="G6" s="17"/>
      <c r="H6" s="17"/>
      <c r="I6" s="18">
        <f>14510631.21</f>
        <v>14510631.210000001</v>
      </c>
      <c r="J6" s="18"/>
      <c r="K6" s="4">
        <f>14380870.87</f>
        <v>14380870.869999999</v>
      </c>
      <c r="L6" s="6" t="s">
        <v>13</v>
      </c>
      <c r="M6" s="19">
        <f>129760.34</f>
        <v>129760.34</v>
      </c>
      <c r="N6" s="19"/>
    </row>
    <row r="7" spans="1:14" s="1" customFormat="1" ht="24" customHeight="1" x14ac:dyDescent="0.2">
      <c r="A7" s="16" t="s">
        <v>14</v>
      </c>
      <c r="B7" s="16"/>
      <c r="C7" s="17" t="s">
        <v>15</v>
      </c>
      <c r="D7" s="17"/>
      <c r="E7" s="17"/>
      <c r="F7" s="17"/>
      <c r="G7" s="17"/>
      <c r="H7" s="17"/>
      <c r="I7" s="18">
        <f>1555454.38</f>
        <v>1555454.38</v>
      </c>
      <c r="J7" s="18"/>
      <c r="K7" s="4">
        <f>1555454.38</f>
        <v>1555454.38</v>
      </c>
      <c r="L7" s="6" t="s">
        <v>16</v>
      </c>
      <c r="M7" s="20" t="s">
        <v>1</v>
      </c>
      <c r="N7" s="20"/>
    </row>
    <row r="8" spans="1:14" s="1" customFormat="1" ht="33.950000000000003" customHeight="1" x14ac:dyDescent="0.2">
      <c r="A8" s="16" t="s">
        <v>17</v>
      </c>
      <c r="B8" s="16"/>
      <c r="C8" s="17" t="s">
        <v>18</v>
      </c>
      <c r="D8" s="17"/>
      <c r="E8" s="17"/>
      <c r="F8" s="17"/>
      <c r="G8" s="17"/>
      <c r="H8" s="17"/>
      <c r="I8" s="18">
        <f>11465401.62</f>
        <v>11465401.619999999</v>
      </c>
      <c r="J8" s="18"/>
      <c r="K8" s="4">
        <f>11465400.62</f>
        <v>11465400.619999999</v>
      </c>
      <c r="L8" s="6" t="s">
        <v>16</v>
      </c>
      <c r="M8" s="19">
        <f>1</f>
        <v>1</v>
      </c>
      <c r="N8" s="19"/>
    </row>
    <row r="9" spans="1:14" s="1" customFormat="1" ht="14.1" customHeight="1" x14ac:dyDescent="0.2">
      <c r="A9" s="16" t="s">
        <v>19</v>
      </c>
      <c r="B9" s="16"/>
      <c r="C9" s="17" t="s">
        <v>20</v>
      </c>
      <c r="D9" s="17"/>
      <c r="E9" s="17"/>
      <c r="F9" s="17"/>
      <c r="G9" s="17"/>
      <c r="H9" s="17"/>
      <c r="I9" s="18">
        <f>197671</f>
        <v>197671</v>
      </c>
      <c r="J9" s="18"/>
      <c r="K9" s="4">
        <f>197671</f>
        <v>197671</v>
      </c>
      <c r="L9" s="6" t="s">
        <v>16</v>
      </c>
      <c r="M9" s="20" t="s">
        <v>1</v>
      </c>
      <c r="N9" s="20"/>
    </row>
    <row r="10" spans="1:14" s="1" customFormat="1" ht="14.1" customHeight="1" x14ac:dyDescent="0.2">
      <c r="A10" s="16" t="s">
        <v>21</v>
      </c>
      <c r="B10" s="16"/>
      <c r="C10" s="17" t="s">
        <v>22</v>
      </c>
      <c r="D10" s="17"/>
      <c r="E10" s="17"/>
      <c r="F10" s="17"/>
      <c r="G10" s="17"/>
      <c r="H10" s="17"/>
      <c r="I10" s="18">
        <f>1292104.21</f>
        <v>1292104.21</v>
      </c>
      <c r="J10" s="18"/>
      <c r="K10" s="4">
        <f>1162344.87</f>
        <v>1162344.8700000001</v>
      </c>
      <c r="L10" s="6" t="s">
        <v>23</v>
      </c>
      <c r="M10" s="19">
        <f>129759.34</f>
        <v>129759.34</v>
      </c>
      <c r="N10" s="19"/>
    </row>
    <row r="11" spans="1:14" s="1" customFormat="1" ht="14.1" customHeight="1" x14ac:dyDescent="0.2">
      <c r="A11" s="16" t="s">
        <v>24</v>
      </c>
      <c r="B11" s="16"/>
      <c r="C11" s="17" t="s">
        <v>25</v>
      </c>
      <c r="D11" s="17"/>
      <c r="E11" s="17"/>
      <c r="F11" s="17"/>
      <c r="G11" s="17"/>
      <c r="H11" s="17"/>
      <c r="I11" s="18">
        <f>371170</f>
        <v>371170</v>
      </c>
      <c r="J11" s="18"/>
      <c r="K11" s="4">
        <f>371170</f>
        <v>371170</v>
      </c>
      <c r="L11" s="6" t="s">
        <v>16</v>
      </c>
      <c r="M11" s="20" t="s">
        <v>1</v>
      </c>
      <c r="N11" s="20"/>
    </row>
    <row r="12" spans="1:14" s="1" customFormat="1" ht="14.1" customHeight="1" x14ac:dyDescent="0.2">
      <c r="A12" s="16" t="s">
        <v>26</v>
      </c>
      <c r="B12" s="16"/>
      <c r="C12" s="17" t="s">
        <v>27</v>
      </c>
      <c r="D12" s="17"/>
      <c r="E12" s="17"/>
      <c r="F12" s="17"/>
      <c r="G12" s="17"/>
      <c r="H12" s="17"/>
      <c r="I12" s="18">
        <f>371170</f>
        <v>371170</v>
      </c>
      <c r="J12" s="18"/>
      <c r="K12" s="4">
        <f>371170</f>
        <v>371170</v>
      </c>
      <c r="L12" s="6" t="s">
        <v>16</v>
      </c>
      <c r="M12" s="20" t="s">
        <v>1</v>
      </c>
      <c r="N12" s="20"/>
    </row>
    <row r="13" spans="1:14" s="1" customFormat="1" ht="24" customHeight="1" x14ac:dyDescent="0.2">
      <c r="A13" s="16" t="s">
        <v>28</v>
      </c>
      <c r="B13" s="16"/>
      <c r="C13" s="17" t="s">
        <v>29</v>
      </c>
      <c r="D13" s="17"/>
      <c r="E13" s="17"/>
      <c r="F13" s="17"/>
      <c r="G13" s="17"/>
      <c r="H13" s="17"/>
      <c r="I13" s="18">
        <f>235097.91</f>
        <v>235097.91</v>
      </c>
      <c r="J13" s="18"/>
      <c r="K13" s="4">
        <f>234944.63</f>
        <v>234944.63</v>
      </c>
      <c r="L13" s="6" t="s">
        <v>30</v>
      </c>
      <c r="M13" s="19">
        <f>153.28</f>
        <v>153.28</v>
      </c>
      <c r="N13" s="19"/>
    </row>
    <row r="14" spans="1:14" s="1" customFormat="1" ht="14.1" customHeight="1" x14ac:dyDescent="0.2">
      <c r="A14" s="16" t="s">
        <v>31</v>
      </c>
      <c r="B14" s="16"/>
      <c r="C14" s="17" t="s">
        <v>32</v>
      </c>
      <c r="D14" s="17"/>
      <c r="E14" s="17"/>
      <c r="F14" s="17"/>
      <c r="G14" s="17"/>
      <c r="H14" s="17"/>
      <c r="I14" s="18">
        <f>97062.66</f>
        <v>97062.66</v>
      </c>
      <c r="J14" s="18"/>
      <c r="K14" s="4">
        <f>97062.66</f>
        <v>97062.66</v>
      </c>
      <c r="L14" s="6" t="s">
        <v>16</v>
      </c>
      <c r="M14" s="20" t="s">
        <v>1</v>
      </c>
      <c r="N14" s="20"/>
    </row>
    <row r="15" spans="1:14" s="1" customFormat="1" ht="24" customHeight="1" x14ac:dyDescent="0.2">
      <c r="A15" s="16" t="s">
        <v>33</v>
      </c>
      <c r="B15" s="16"/>
      <c r="C15" s="17" t="s">
        <v>34</v>
      </c>
      <c r="D15" s="17"/>
      <c r="E15" s="17"/>
      <c r="F15" s="17"/>
      <c r="G15" s="17"/>
      <c r="H15" s="17"/>
      <c r="I15" s="18">
        <f>138035.25</f>
        <v>138035.25</v>
      </c>
      <c r="J15" s="18"/>
      <c r="K15" s="4">
        <f>137881.97</f>
        <v>137881.97</v>
      </c>
      <c r="L15" s="6" t="s">
        <v>35</v>
      </c>
      <c r="M15" s="19">
        <f>153.28</f>
        <v>153.28</v>
      </c>
      <c r="N15" s="19"/>
    </row>
    <row r="16" spans="1:14" s="1" customFormat="1" ht="14.1" customHeight="1" x14ac:dyDescent="0.2">
      <c r="A16" s="16" t="s">
        <v>36</v>
      </c>
      <c r="B16" s="16"/>
      <c r="C16" s="17" t="s">
        <v>37</v>
      </c>
      <c r="D16" s="17"/>
      <c r="E16" s="17"/>
      <c r="F16" s="17"/>
      <c r="G16" s="17"/>
      <c r="H16" s="17"/>
      <c r="I16" s="18">
        <f>4959824.65</f>
        <v>4959824.6500000004</v>
      </c>
      <c r="J16" s="18"/>
      <c r="K16" s="4">
        <f>4785489.29</f>
        <v>4785489.29</v>
      </c>
      <c r="L16" s="6" t="s">
        <v>38</v>
      </c>
      <c r="M16" s="19">
        <f>174335.36</f>
        <v>174335.35999999999</v>
      </c>
      <c r="N16" s="19"/>
    </row>
    <row r="17" spans="1:14" s="1" customFormat="1" ht="14.1" customHeight="1" x14ac:dyDescent="0.2">
      <c r="A17" s="16" t="s">
        <v>39</v>
      </c>
      <c r="B17" s="16"/>
      <c r="C17" s="17" t="s">
        <v>40</v>
      </c>
      <c r="D17" s="17"/>
      <c r="E17" s="17"/>
      <c r="F17" s="17"/>
      <c r="G17" s="17"/>
      <c r="H17" s="17"/>
      <c r="I17" s="18">
        <f>2064124.65</f>
        <v>2064124.65</v>
      </c>
      <c r="J17" s="18"/>
      <c r="K17" s="4">
        <f>2064124.65</f>
        <v>2064124.65</v>
      </c>
      <c r="L17" s="6" t="s">
        <v>16</v>
      </c>
      <c r="M17" s="20" t="s">
        <v>1</v>
      </c>
      <c r="N17" s="20"/>
    </row>
    <row r="18" spans="1:14" s="1" customFormat="1" ht="14.1" customHeight="1" x14ac:dyDescent="0.2">
      <c r="A18" s="16" t="s">
        <v>41</v>
      </c>
      <c r="B18" s="16"/>
      <c r="C18" s="17" t="s">
        <v>42</v>
      </c>
      <c r="D18" s="17"/>
      <c r="E18" s="17"/>
      <c r="F18" s="17"/>
      <c r="G18" s="17"/>
      <c r="H18" s="17"/>
      <c r="I18" s="18">
        <f>2106700</f>
        <v>2106700</v>
      </c>
      <c r="J18" s="18"/>
      <c r="K18" s="4">
        <f>2085750</f>
        <v>2085750</v>
      </c>
      <c r="L18" s="6" t="s">
        <v>43</v>
      </c>
      <c r="M18" s="19">
        <f>20950</f>
        <v>20950</v>
      </c>
      <c r="N18" s="19"/>
    </row>
    <row r="19" spans="1:14" s="1" customFormat="1" ht="14.1" customHeight="1" x14ac:dyDescent="0.2">
      <c r="A19" s="16" t="s">
        <v>44</v>
      </c>
      <c r="B19" s="16"/>
      <c r="C19" s="17" t="s">
        <v>45</v>
      </c>
      <c r="D19" s="17"/>
      <c r="E19" s="17"/>
      <c r="F19" s="17"/>
      <c r="G19" s="17"/>
      <c r="H19" s="17"/>
      <c r="I19" s="18">
        <f>789000</f>
        <v>789000</v>
      </c>
      <c r="J19" s="18"/>
      <c r="K19" s="4">
        <f>635614.64</f>
        <v>635614.64</v>
      </c>
      <c r="L19" s="6" t="s">
        <v>46</v>
      </c>
      <c r="M19" s="19">
        <f>153385.36</f>
        <v>153385.35999999999</v>
      </c>
      <c r="N19" s="19"/>
    </row>
    <row r="20" spans="1:14" s="1" customFormat="1" ht="14.1" customHeight="1" x14ac:dyDescent="0.2">
      <c r="A20" s="16" t="s">
        <v>47</v>
      </c>
      <c r="B20" s="16"/>
      <c r="C20" s="17" t="s">
        <v>48</v>
      </c>
      <c r="D20" s="17"/>
      <c r="E20" s="17"/>
      <c r="F20" s="17"/>
      <c r="G20" s="17"/>
      <c r="H20" s="17"/>
      <c r="I20" s="18">
        <f>29222609.02</f>
        <v>29222609.02</v>
      </c>
      <c r="J20" s="18"/>
      <c r="K20" s="4">
        <f>23310112.82</f>
        <v>23310112.82</v>
      </c>
      <c r="L20" s="6" t="s">
        <v>49</v>
      </c>
      <c r="M20" s="19">
        <f>5912496.2</f>
        <v>5912496.2000000002</v>
      </c>
      <c r="N20" s="19"/>
    </row>
    <row r="21" spans="1:14" s="1" customFormat="1" ht="14.1" customHeight="1" x14ac:dyDescent="0.2">
      <c r="A21" s="16" t="s">
        <v>50</v>
      </c>
      <c r="B21" s="16"/>
      <c r="C21" s="17" t="s">
        <v>51</v>
      </c>
      <c r="D21" s="17"/>
      <c r="E21" s="17"/>
      <c r="F21" s="17"/>
      <c r="G21" s="17"/>
      <c r="H21" s="17"/>
      <c r="I21" s="18">
        <f>2327112.4</f>
        <v>2327112.4</v>
      </c>
      <c r="J21" s="18"/>
      <c r="K21" s="4">
        <f>2043090.1</f>
        <v>2043090.1</v>
      </c>
      <c r="L21" s="6" t="s">
        <v>52</v>
      </c>
      <c r="M21" s="19">
        <f>284022.3</f>
        <v>284022.3</v>
      </c>
      <c r="N21" s="19"/>
    </row>
    <row r="22" spans="1:14" s="1" customFormat="1" ht="14.1" customHeight="1" x14ac:dyDescent="0.2">
      <c r="A22" s="16" t="s">
        <v>53</v>
      </c>
      <c r="B22" s="16"/>
      <c r="C22" s="17" t="s">
        <v>54</v>
      </c>
      <c r="D22" s="17"/>
      <c r="E22" s="17"/>
      <c r="F22" s="17"/>
      <c r="G22" s="17"/>
      <c r="H22" s="17"/>
      <c r="I22" s="18">
        <f>22302040.83</f>
        <v>22302040.829999998</v>
      </c>
      <c r="J22" s="18"/>
      <c r="K22" s="4">
        <f>16979511.46</f>
        <v>16979511.460000001</v>
      </c>
      <c r="L22" s="6" t="s">
        <v>55</v>
      </c>
      <c r="M22" s="19">
        <f>5322529.37</f>
        <v>5322529.37</v>
      </c>
      <c r="N22" s="19"/>
    </row>
    <row r="23" spans="1:14" s="1" customFormat="1" ht="14.1" customHeight="1" x14ac:dyDescent="0.2">
      <c r="A23" s="16" t="s">
        <v>56</v>
      </c>
      <c r="B23" s="16"/>
      <c r="C23" s="17" t="s">
        <v>57</v>
      </c>
      <c r="D23" s="17"/>
      <c r="E23" s="17"/>
      <c r="F23" s="17"/>
      <c r="G23" s="17"/>
      <c r="H23" s="17"/>
      <c r="I23" s="18">
        <f>4333274.79</f>
        <v>4333274.79</v>
      </c>
      <c r="J23" s="18"/>
      <c r="K23" s="4">
        <f>4027330.26</f>
        <v>4027330.26</v>
      </c>
      <c r="L23" s="6" t="s">
        <v>58</v>
      </c>
      <c r="M23" s="19">
        <f>305944.53</f>
        <v>305944.53000000003</v>
      </c>
      <c r="N23" s="19"/>
    </row>
    <row r="24" spans="1:14" s="1" customFormat="1" ht="14.1" customHeight="1" x14ac:dyDescent="0.2">
      <c r="A24" s="16" t="s">
        <v>59</v>
      </c>
      <c r="B24" s="16"/>
      <c r="C24" s="17" t="s">
        <v>60</v>
      </c>
      <c r="D24" s="17"/>
      <c r="E24" s="17"/>
      <c r="F24" s="17"/>
      <c r="G24" s="17"/>
      <c r="H24" s="17"/>
      <c r="I24" s="18">
        <f>260181</f>
        <v>260181</v>
      </c>
      <c r="J24" s="18"/>
      <c r="K24" s="4">
        <f>260181</f>
        <v>260181</v>
      </c>
      <c r="L24" s="6" t="s">
        <v>16</v>
      </c>
      <c r="M24" s="20" t="s">
        <v>1</v>
      </c>
      <c r="N24" s="20"/>
    </row>
    <row r="25" spans="1:14" s="1" customFormat="1" ht="14.1" customHeight="1" x14ac:dyDescent="0.2">
      <c r="A25" s="16" t="s">
        <v>61</v>
      </c>
      <c r="B25" s="16"/>
      <c r="C25" s="17" t="s">
        <v>62</v>
      </c>
      <c r="D25" s="17"/>
      <c r="E25" s="17"/>
      <c r="F25" s="17"/>
      <c r="G25" s="17"/>
      <c r="H25" s="17"/>
      <c r="I25" s="18">
        <f>80000</f>
        <v>80000</v>
      </c>
      <c r="J25" s="18"/>
      <c r="K25" s="5" t="s">
        <v>1</v>
      </c>
      <c r="L25" s="6" t="s">
        <v>63</v>
      </c>
      <c r="M25" s="19">
        <f>80000</f>
        <v>80000</v>
      </c>
      <c r="N25" s="19"/>
    </row>
    <row r="26" spans="1:14" s="1" customFormat="1" ht="14.1" customHeight="1" x14ac:dyDescent="0.2">
      <c r="A26" s="16" t="s">
        <v>64</v>
      </c>
      <c r="B26" s="16"/>
      <c r="C26" s="17" t="s">
        <v>65</v>
      </c>
      <c r="D26" s="17"/>
      <c r="E26" s="17"/>
      <c r="F26" s="17"/>
      <c r="G26" s="17"/>
      <c r="H26" s="17"/>
      <c r="I26" s="18">
        <f>80000</f>
        <v>80000</v>
      </c>
      <c r="J26" s="18"/>
      <c r="K26" s="5" t="s">
        <v>1</v>
      </c>
      <c r="L26" s="6" t="s">
        <v>63</v>
      </c>
      <c r="M26" s="19">
        <f>80000</f>
        <v>80000</v>
      </c>
      <c r="N26" s="19"/>
    </row>
    <row r="27" spans="1:14" s="1" customFormat="1" ht="14.1" customHeight="1" x14ac:dyDescent="0.2">
      <c r="A27" s="16" t="s">
        <v>66</v>
      </c>
      <c r="B27" s="16"/>
      <c r="C27" s="17" t="s">
        <v>67</v>
      </c>
      <c r="D27" s="17"/>
      <c r="E27" s="17"/>
      <c r="F27" s="17"/>
      <c r="G27" s="17"/>
      <c r="H27" s="17"/>
      <c r="I27" s="18">
        <f>2613600</f>
        <v>2613600</v>
      </c>
      <c r="J27" s="18"/>
      <c r="K27" s="4">
        <f>2571496.32</f>
        <v>2571496.3199999998</v>
      </c>
      <c r="L27" s="6" t="s">
        <v>68</v>
      </c>
      <c r="M27" s="19">
        <f>42103.68</f>
        <v>42103.68</v>
      </c>
      <c r="N27" s="19"/>
    </row>
    <row r="28" spans="1:14" s="1" customFormat="1" ht="14.1" customHeight="1" x14ac:dyDescent="0.2">
      <c r="A28" s="16" t="s">
        <v>69</v>
      </c>
      <c r="B28" s="16"/>
      <c r="C28" s="17" t="s">
        <v>70</v>
      </c>
      <c r="D28" s="17"/>
      <c r="E28" s="17"/>
      <c r="F28" s="17"/>
      <c r="G28" s="17"/>
      <c r="H28" s="17"/>
      <c r="I28" s="18">
        <f>2613600</f>
        <v>2613600</v>
      </c>
      <c r="J28" s="18"/>
      <c r="K28" s="4">
        <f>2571496.32</f>
        <v>2571496.3199999998</v>
      </c>
      <c r="L28" s="6" t="s">
        <v>68</v>
      </c>
      <c r="M28" s="19">
        <f>42103.68</f>
        <v>42103.68</v>
      </c>
      <c r="N28" s="19"/>
    </row>
    <row r="29" spans="1:14" s="1" customFormat="1" ht="14.1" customHeight="1" x14ac:dyDescent="0.2">
      <c r="A29" s="16" t="s">
        <v>71</v>
      </c>
      <c r="B29" s="16"/>
      <c r="C29" s="17" t="s">
        <v>72</v>
      </c>
      <c r="D29" s="17"/>
      <c r="E29" s="17"/>
      <c r="F29" s="17"/>
      <c r="G29" s="17"/>
      <c r="H29" s="17"/>
      <c r="I29" s="18">
        <f>9371020</f>
        <v>9371020</v>
      </c>
      <c r="J29" s="18"/>
      <c r="K29" s="4">
        <f>9324380.31</f>
        <v>9324380.3100000005</v>
      </c>
      <c r="L29" s="6" t="s">
        <v>73</v>
      </c>
      <c r="M29" s="19">
        <f>46639.69</f>
        <v>46639.69</v>
      </c>
      <c r="N29" s="19"/>
    </row>
    <row r="30" spans="1:14" s="1" customFormat="1" ht="14.1" customHeight="1" x14ac:dyDescent="0.2">
      <c r="A30" s="16" t="s">
        <v>74</v>
      </c>
      <c r="B30" s="16"/>
      <c r="C30" s="17" t="s">
        <v>75</v>
      </c>
      <c r="D30" s="17"/>
      <c r="E30" s="17"/>
      <c r="F30" s="17"/>
      <c r="G30" s="17"/>
      <c r="H30" s="17"/>
      <c r="I30" s="18">
        <f>9371020</f>
        <v>9371020</v>
      </c>
      <c r="J30" s="18"/>
      <c r="K30" s="4">
        <f>9324380.31</f>
        <v>9324380.3100000005</v>
      </c>
      <c r="L30" s="6" t="s">
        <v>73</v>
      </c>
      <c r="M30" s="19">
        <f>46639.69</f>
        <v>46639.69</v>
      </c>
      <c r="N30" s="19"/>
    </row>
    <row r="31" spans="1:14" s="1" customFormat="1" ht="14.1" customHeight="1" x14ac:dyDescent="0.2">
      <c r="A31" s="16" t="s">
        <v>76</v>
      </c>
      <c r="B31" s="16"/>
      <c r="C31" s="17" t="s">
        <v>77</v>
      </c>
      <c r="D31" s="17"/>
      <c r="E31" s="17"/>
      <c r="F31" s="17"/>
      <c r="G31" s="17"/>
      <c r="H31" s="17"/>
      <c r="I31" s="18">
        <f>429000</f>
        <v>429000</v>
      </c>
      <c r="J31" s="18"/>
      <c r="K31" s="4">
        <f>428999.84</f>
        <v>428999.84</v>
      </c>
      <c r="L31" s="6" t="s">
        <v>16</v>
      </c>
      <c r="M31" s="19">
        <f>0.16</f>
        <v>0.16</v>
      </c>
      <c r="N31" s="19"/>
    </row>
    <row r="32" spans="1:14" s="1" customFormat="1" ht="14.1" customHeight="1" x14ac:dyDescent="0.2">
      <c r="A32" s="16" t="s">
        <v>78</v>
      </c>
      <c r="B32" s="16"/>
      <c r="C32" s="17" t="s">
        <v>79</v>
      </c>
      <c r="D32" s="17"/>
      <c r="E32" s="17"/>
      <c r="F32" s="17"/>
      <c r="G32" s="17"/>
      <c r="H32" s="17"/>
      <c r="I32" s="18">
        <f>429000</f>
        <v>429000</v>
      </c>
      <c r="J32" s="18"/>
      <c r="K32" s="4">
        <f>428999.84</f>
        <v>428999.84</v>
      </c>
      <c r="L32" s="6" t="s">
        <v>16</v>
      </c>
      <c r="M32" s="19">
        <f>0.16</f>
        <v>0.16</v>
      </c>
      <c r="N32" s="19"/>
    </row>
    <row r="33" spans="1:14" s="1" customFormat="1" ht="14.1" customHeight="1" x14ac:dyDescent="0.2">
      <c r="A33" s="16" t="s">
        <v>80</v>
      </c>
      <c r="B33" s="16"/>
      <c r="C33" s="17" t="s">
        <v>81</v>
      </c>
      <c r="D33" s="17"/>
      <c r="E33" s="17"/>
      <c r="F33" s="17"/>
      <c r="G33" s="17"/>
      <c r="H33" s="17"/>
      <c r="I33" s="18">
        <f>30000</f>
        <v>30000</v>
      </c>
      <c r="J33" s="18"/>
      <c r="K33" s="4">
        <f>30000</f>
        <v>30000</v>
      </c>
      <c r="L33" s="6" t="s">
        <v>16</v>
      </c>
      <c r="M33" s="20" t="s">
        <v>1</v>
      </c>
      <c r="N33" s="20"/>
    </row>
    <row r="34" spans="1:14" s="1" customFormat="1" ht="14.1" customHeight="1" x14ac:dyDescent="0.2">
      <c r="A34" s="16" t="s">
        <v>82</v>
      </c>
      <c r="B34" s="16"/>
      <c r="C34" s="17" t="s">
        <v>83</v>
      </c>
      <c r="D34" s="17"/>
      <c r="E34" s="17"/>
      <c r="F34" s="17"/>
      <c r="G34" s="17"/>
      <c r="H34" s="17"/>
      <c r="I34" s="18">
        <f>30000</f>
        <v>30000</v>
      </c>
      <c r="J34" s="18"/>
      <c r="K34" s="4">
        <f>30000</f>
        <v>30000</v>
      </c>
      <c r="L34" s="6" t="s">
        <v>16</v>
      </c>
      <c r="M34" s="20" t="s">
        <v>1</v>
      </c>
      <c r="N34" s="20"/>
    </row>
    <row r="35" spans="1:14" s="1" customFormat="1" ht="14.1" customHeight="1" x14ac:dyDescent="0.2">
      <c r="A35" s="16" t="s">
        <v>84</v>
      </c>
      <c r="B35" s="16"/>
      <c r="C35" s="17" t="s">
        <v>85</v>
      </c>
      <c r="D35" s="17"/>
      <c r="E35" s="17"/>
      <c r="F35" s="17"/>
      <c r="G35" s="17"/>
      <c r="H35" s="17"/>
      <c r="I35" s="18">
        <f>111500</f>
        <v>111500</v>
      </c>
      <c r="J35" s="18"/>
      <c r="K35" s="4">
        <f>104607.84</f>
        <v>104607.84</v>
      </c>
      <c r="L35" s="6" t="s">
        <v>86</v>
      </c>
      <c r="M35" s="19">
        <f>6892.16</f>
        <v>6892.16</v>
      </c>
      <c r="N35" s="19"/>
    </row>
    <row r="36" spans="1:14" s="1" customFormat="1" ht="14.1" customHeight="1" thickBot="1" x14ac:dyDescent="0.25">
      <c r="A36" s="16" t="s">
        <v>87</v>
      </c>
      <c r="B36" s="16"/>
      <c r="C36" s="17" t="s">
        <v>88</v>
      </c>
      <c r="D36" s="17"/>
      <c r="E36" s="17"/>
      <c r="F36" s="17"/>
      <c r="G36" s="17"/>
      <c r="H36" s="17"/>
      <c r="I36" s="18">
        <f>111500</f>
        <v>111500</v>
      </c>
      <c r="J36" s="18"/>
      <c r="K36" s="4">
        <f>104607.84</f>
        <v>104607.84</v>
      </c>
      <c r="L36" s="6" t="s">
        <v>86</v>
      </c>
      <c r="M36" s="19">
        <f>6892.16</f>
        <v>6892.16</v>
      </c>
      <c r="N36" s="19"/>
    </row>
    <row r="37" spans="1:14" s="1" customFormat="1" ht="15" customHeight="1" thickBot="1" x14ac:dyDescent="0.25">
      <c r="A37" s="12" t="s">
        <v>89</v>
      </c>
      <c r="B37" s="12"/>
      <c r="C37" s="12"/>
      <c r="D37" s="12"/>
      <c r="E37" s="12"/>
      <c r="F37" s="12"/>
      <c r="G37" s="12"/>
      <c r="H37" s="12"/>
      <c r="I37" s="13">
        <f>61934452.79</f>
        <v>61934452.789999999</v>
      </c>
      <c r="J37" s="13"/>
      <c r="K37" s="7">
        <f>55542071.92</f>
        <v>55542071.920000002</v>
      </c>
      <c r="L37" s="8">
        <f>89.68</f>
        <v>89.68</v>
      </c>
      <c r="M37" s="14">
        <f>6392380.87</f>
        <v>6392380.8700000001</v>
      </c>
      <c r="N37" s="14"/>
    </row>
    <row r="38" spans="1:14" s="1" customFormat="1" ht="15.95" customHeight="1" x14ac:dyDescent="0.2">
      <c r="A38" s="15" t="s">
        <v>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1" customFormat="1" ht="15.9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1" customFormat="1" ht="14.1" customHeight="1" x14ac:dyDescent="0.2">
      <c r="A40" s="9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1" customFormat="1" ht="14.1" customHeight="1" x14ac:dyDescent="0.2">
      <c r="A41" s="11"/>
      <c r="B41" s="11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" customFormat="1" ht="14.1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</sheetData>
  <mergeCells count="147">
    <mergeCell ref="A1:N1"/>
    <mergeCell ref="L3:L4"/>
    <mergeCell ref="I3:J4"/>
    <mergeCell ref="A2:N2"/>
    <mergeCell ref="A3:B4"/>
    <mergeCell ref="C3:H4"/>
    <mergeCell ref="K3:K4"/>
    <mergeCell ref="A6:B6"/>
    <mergeCell ref="C6:H6"/>
    <mergeCell ref="I6:J6"/>
    <mergeCell ref="M6:N6"/>
    <mergeCell ref="M3:N3"/>
    <mergeCell ref="M4:N4"/>
    <mergeCell ref="A5:B5"/>
    <mergeCell ref="C5:H5"/>
    <mergeCell ref="I5:J5"/>
    <mergeCell ref="M5:N5"/>
    <mergeCell ref="A8:B8"/>
    <mergeCell ref="C8:H8"/>
    <mergeCell ref="I8:J8"/>
    <mergeCell ref="M8:N8"/>
    <mergeCell ref="A7:B7"/>
    <mergeCell ref="C7:H7"/>
    <mergeCell ref="I7:J7"/>
    <mergeCell ref="M7:N7"/>
    <mergeCell ref="A10:B10"/>
    <mergeCell ref="C10:H10"/>
    <mergeCell ref="I10:J10"/>
    <mergeCell ref="M10:N10"/>
    <mergeCell ref="A9:B9"/>
    <mergeCell ref="C9:H9"/>
    <mergeCell ref="I9:J9"/>
    <mergeCell ref="M9:N9"/>
    <mergeCell ref="A12:B12"/>
    <mergeCell ref="C12:H12"/>
    <mergeCell ref="I12:J12"/>
    <mergeCell ref="M12:N12"/>
    <mergeCell ref="A11:B11"/>
    <mergeCell ref="C11:H11"/>
    <mergeCell ref="I11:J11"/>
    <mergeCell ref="M11:N11"/>
    <mergeCell ref="A14:B14"/>
    <mergeCell ref="C14:H14"/>
    <mergeCell ref="I14:J14"/>
    <mergeCell ref="M14:N14"/>
    <mergeCell ref="A13:B13"/>
    <mergeCell ref="C13:H13"/>
    <mergeCell ref="I13:J13"/>
    <mergeCell ref="M13:N13"/>
    <mergeCell ref="A16:B16"/>
    <mergeCell ref="C16:H16"/>
    <mergeCell ref="I16:J16"/>
    <mergeCell ref="M16:N16"/>
    <mergeCell ref="A15:B15"/>
    <mergeCell ref="C15:H15"/>
    <mergeCell ref="I15:J15"/>
    <mergeCell ref="M15:N15"/>
    <mergeCell ref="A18:B18"/>
    <mergeCell ref="C18:H18"/>
    <mergeCell ref="I18:J18"/>
    <mergeCell ref="M18:N18"/>
    <mergeCell ref="A17:B17"/>
    <mergeCell ref="C17:H17"/>
    <mergeCell ref="I17:J17"/>
    <mergeCell ref="M17:N17"/>
    <mergeCell ref="A20:B20"/>
    <mergeCell ref="C20:H20"/>
    <mergeCell ref="I20:J20"/>
    <mergeCell ref="M20:N20"/>
    <mergeCell ref="A19:B19"/>
    <mergeCell ref="C19:H19"/>
    <mergeCell ref="I19:J19"/>
    <mergeCell ref="M19:N19"/>
    <mergeCell ref="A22:B22"/>
    <mergeCell ref="C22:H22"/>
    <mergeCell ref="I22:J22"/>
    <mergeCell ref="M22:N22"/>
    <mergeCell ref="A21:B21"/>
    <mergeCell ref="C21:H21"/>
    <mergeCell ref="I21:J21"/>
    <mergeCell ref="M21:N21"/>
    <mergeCell ref="A24:B24"/>
    <mergeCell ref="C24:H24"/>
    <mergeCell ref="I24:J24"/>
    <mergeCell ref="M24:N24"/>
    <mergeCell ref="A23:B23"/>
    <mergeCell ref="C23:H23"/>
    <mergeCell ref="I23:J23"/>
    <mergeCell ref="M23:N23"/>
    <mergeCell ref="A26:B26"/>
    <mergeCell ref="C26:H26"/>
    <mergeCell ref="I26:J26"/>
    <mergeCell ref="M26:N26"/>
    <mergeCell ref="A25:B25"/>
    <mergeCell ref="C25:H25"/>
    <mergeCell ref="I25:J25"/>
    <mergeCell ref="M25:N25"/>
    <mergeCell ref="A28:B28"/>
    <mergeCell ref="C28:H28"/>
    <mergeCell ref="I28:J28"/>
    <mergeCell ref="M28:N28"/>
    <mergeCell ref="A27:B27"/>
    <mergeCell ref="C27:H27"/>
    <mergeCell ref="I27:J27"/>
    <mergeCell ref="M27:N27"/>
    <mergeCell ref="A30:B30"/>
    <mergeCell ref="C30:H30"/>
    <mergeCell ref="I30:J30"/>
    <mergeCell ref="M30:N30"/>
    <mergeCell ref="A29:B29"/>
    <mergeCell ref="C29:H29"/>
    <mergeCell ref="I29:J29"/>
    <mergeCell ref="M29:N29"/>
    <mergeCell ref="A32:B32"/>
    <mergeCell ref="C32:H32"/>
    <mergeCell ref="I32:J32"/>
    <mergeCell ref="M32:N32"/>
    <mergeCell ref="A31:B31"/>
    <mergeCell ref="C31:H31"/>
    <mergeCell ref="I31:J31"/>
    <mergeCell ref="M31:N31"/>
    <mergeCell ref="A34:B34"/>
    <mergeCell ref="C34:H34"/>
    <mergeCell ref="I34:J34"/>
    <mergeCell ref="M34:N34"/>
    <mergeCell ref="A33:B33"/>
    <mergeCell ref="C33:H33"/>
    <mergeCell ref="I33:J33"/>
    <mergeCell ref="M33:N33"/>
    <mergeCell ref="A36:B36"/>
    <mergeCell ref="C36:H36"/>
    <mergeCell ref="I36:J36"/>
    <mergeCell ref="M36:N36"/>
    <mergeCell ref="A35:B35"/>
    <mergeCell ref="C35:H35"/>
    <mergeCell ref="I35:J35"/>
    <mergeCell ref="M35:N35"/>
    <mergeCell ref="A39:N39"/>
    <mergeCell ref="A40:C40"/>
    <mergeCell ref="D40:N40"/>
    <mergeCell ref="A41:C41"/>
    <mergeCell ref="D41:N41"/>
    <mergeCell ref="A42:N42"/>
    <mergeCell ref="A37:H37"/>
    <mergeCell ref="I37:J37"/>
    <mergeCell ref="M37:N37"/>
    <mergeCell ref="A38:N38"/>
  </mergeCells>
  <pageMargins left="0.39370078740157483" right="0" top="0.59055118110236227" bottom="0" header="0.51181102362204722" footer="0.51181102362204722"/>
  <pageSetup paperSize="9" firstPageNumber="4294967295" orientation="portrait" horizontalDpi="0" verticalDpi="0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2016-03-14T10:05:17Z</cp:lastPrinted>
  <dcterms:created xsi:type="dcterms:W3CDTF">2016-03-11T09:15:24Z</dcterms:created>
  <dcterms:modified xsi:type="dcterms:W3CDTF">2016-03-14T10:05:19Z</dcterms:modified>
</cp:coreProperties>
</file>