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X56" i="1" l="1"/>
  <c r="S56" i="1"/>
  <c r="P56" i="1"/>
  <c r="S51" i="1"/>
  <c r="X73" i="1"/>
  <c r="S73" i="1"/>
  <c r="P73" i="1"/>
  <c r="X71" i="1"/>
  <c r="S71" i="1"/>
  <c r="P71" i="1"/>
  <c r="X69" i="1"/>
  <c r="S69" i="1"/>
  <c r="P69" i="1"/>
  <c r="X67" i="1"/>
  <c r="S67" i="1"/>
  <c r="P67" i="1"/>
  <c r="X65" i="1"/>
  <c r="S65" i="1"/>
  <c r="P65" i="1"/>
  <c r="X60" i="1"/>
  <c r="S60" i="1"/>
  <c r="P60" i="1"/>
  <c r="X53" i="1"/>
  <c r="S53" i="1"/>
  <c r="P53" i="1"/>
  <c r="X51" i="1"/>
  <c r="P51" i="1"/>
  <c r="X46" i="1"/>
  <c r="S46" i="1"/>
  <c r="P46" i="1"/>
  <c r="L13" i="1"/>
  <c r="L14" i="1"/>
  <c r="L15" i="1"/>
  <c r="L16" i="1"/>
  <c r="L17" i="1"/>
  <c r="L18" i="1"/>
  <c r="L19" i="1"/>
  <c r="L20" i="1"/>
  <c r="L21" i="1"/>
  <c r="L24" i="1"/>
  <c r="L25" i="1"/>
  <c r="L26" i="1"/>
  <c r="L27" i="1"/>
  <c r="L28" i="1"/>
  <c r="L29" i="1"/>
  <c r="L30" i="1"/>
  <c r="L31" i="1"/>
  <c r="L32" i="1"/>
  <c r="L34" i="1"/>
  <c r="L35" i="1"/>
  <c r="L36" i="1"/>
  <c r="L37" i="1"/>
  <c r="L38" i="1"/>
  <c r="L39" i="1"/>
  <c r="L40" i="1"/>
  <c r="R13" i="1"/>
  <c r="W13" i="1"/>
  <c r="R14" i="1"/>
  <c r="W14" i="1"/>
  <c r="R15" i="1"/>
  <c r="W15" i="1"/>
  <c r="R16" i="1"/>
  <c r="W16" i="1"/>
  <c r="R17" i="1"/>
  <c r="W17" i="1"/>
  <c r="R18" i="1"/>
  <c r="W18" i="1"/>
  <c r="R19" i="1"/>
  <c r="W19" i="1"/>
  <c r="R20" i="1"/>
  <c r="W20" i="1"/>
  <c r="R21" i="1"/>
  <c r="W21" i="1"/>
  <c r="R22" i="1"/>
  <c r="R23" i="1"/>
  <c r="R24" i="1"/>
  <c r="W24" i="1"/>
  <c r="R25" i="1"/>
  <c r="W25" i="1"/>
  <c r="R26" i="1"/>
  <c r="W26" i="1"/>
  <c r="R27" i="1"/>
  <c r="W27" i="1"/>
  <c r="R28" i="1"/>
  <c r="W28" i="1"/>
  <c r="R29" i="1"/>
  <c r="W29" i="1"/>
  <c r="R30" i="1"/>
  <c r="W30" i="1"/>
  <c r="R31" i="1"/>
  <c r="W31" i="1"/>
  <c r="R32" i="1"/>
  <c r="W32" i="1"/>
  <c r="R33" i="1"/>
  <c r="W33" i="1"/>
  <c r="R34" i="1"/>
  <c r="W34" i="1"/>
  <c r="R35" i="1"/>
  <c r="W35" i="1"/>
  <c r="R36" i="1"/>
  <c r="W36" i="1"/>
  <c r="R37" i="1"/>
  <c r="W37" i="1"/>
  <c r="R38" i="1"/>
  <c r="W38" i="1"/>
  <c r="R39" i="1"/>
  <c r="W39" i="1"/>
  <c r="R40" i="1"/>
  <c r="W40" i="1"/>
  <c r="R12" i="1" l="1"/>
  <c r="L12" i="1"/>
  <c r="W12" i="1"/>
  <c r="X45" i="1"/>
  <c r="P45" i="1"/>
  <c r="S45" i="1"/>
</calcChain>
</file>

<file path=xl/sharedStrings.xml><?xml version="1.0" encoding="utf-8"?>
<sst xmlns="http://schemas.openxmlformats.org/spreadsheetml/2006/main" count="141" uniqueCount="97">
  <si>
    <t>ОТЧЕТ ОБ ИСПОЛНЕНИИ БЮДЖЕТА</t>
  </si>
  <si>
    <t>Наименование финансового органа</t>
  </si>
  <si>
    <t>Администрация городского поселения Куминский</t>
  </si>
  <si>
    <t/>
  </si>
  <si>
    <t>Наименование публично-правового образования</t>
  </si>
  <si>
    <t>Бюджет городского поселения Куминский</t>
  </si>
  <si>
    <t>Периодичность:</t>
  </si>
  <si>
    <t>месячная, квартальная, годовая</t>
  </si>
  <si>
    <t>Единица измерения:</t>
  </si>
  <si>
    <t>руб.</t>
  </si>
  <si>
    <t>1. Доходы бюджета</t>
  </si>
  <si>
    <t>Наименование показателя</t>
  </si>
  <si>
    <t>Исполнено</t>
  </si>
  <si>
    <t>Неисполненные назначения</t>
  </si>
  <si>
    <t>1</t>
  </si>
  <si>
    <t>4</t>
  </si>
  <si>
    <t>5</t>
  </si>
  <si>
    <t>6</t>
  </si>
  <si>
    <t>Доходы бюджета всего, в т.ч.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</si>
  <si>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</si>
  <si>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</si>
  <si>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</si>
  <si>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</si>
  <si>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</si>
  <si>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</si>
  <si>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</si>
  <si>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</si>
  <si>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</si>
  <si>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</si>
  <si>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</si>
  <si>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</si>
  <si>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</si>
  <si>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</si>
  <si>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</si>
  <si>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</si>
  <si>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</si>
  <si>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</si>
  <si>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</si>
  <si>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</si>
  <si>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</si>
  <si>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Прочие дотации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</si>
  <si>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</si>
  <si>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государственную регистрацию актов гражданского состояния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</si>
  <si>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</si>
  <si>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иными организациями остатков субсидий прошлых лет</t>
  </si>
  <si>
    <t>2. Расходы бюджета</t>
  </si>
  <si>
    <t>7</t>
  </si>
  <si>
    <t>Расходы бюджета всего, в т.ч.</t>
  </si>
  <si>
    <t xml:space="preserve">1. Общегосударственные вопросы </t>
  </si>
  <si>
    <t>Рз</t>
  </si>
  <si>
    <t>Пр</t>
  </si>
  <si>
    <t>01</t>
  </si>
  <si>
    <t>02</t>
  </si>
  <si>
    <t>04</t>
  </si>
  <si>
    <t>11</t>
  </si>
  <si>
    <t>1.4. Другие общегосударственные вопросы</t>
  </si>
  <si>
    <t>13</t>
  </si>
  <si>
    <t>2. Национальная оборона</t>
  </si>
  <si>
    <t>2.1. Мобилизациолнная и вневойсковая подготовка</t>
  </si>
  <si>
    <t>03</t>
  </si>
  <si>
    <t>3. Национальная безопасность и правоохранительная деятельность</t>
  </si>
  <si>
    <t>3.1. Органы юстиции</t>
  </si>
  <si>
    <t>3.2. Другие вопросы в области национальной безопасности и правоохранительной деятельности</t>
  </si>
  <si>
    <t>14</t>
  </si>
  <si>
    <t>4. Национальная экономика</t>
  </si>
  <si>
    <t>4.1. Общеэкономические вопросы</t>
  </si>
  <si>
    <t>4.2. Дорожное хозяйство (дорожные фонды)</t>
  </si>
  <si>
    <t>09</t>
  </si>
  <si>
    <t>4.3. Связь и информатика</t>
  </si>
  <si>
    <t>10</t>
  </si>
  <si>
    <t>5. Жилищно - коммунальное хозяйство</t>
  </si>
  <si>
    <t>05</t>
  </si>
  <si>
    <t>5.1. Жилищное хозяйство</t>
  </si>
  <si>
    <t>5.2. Коммунальное хозяйство</t>
  </si>
  <si>
    <t>5.3. Благоустройство</t>
  </si>
  <si>
    <t>5.4. Другие вопросы в области жилищно - коммунального хозяйства</t>
  </si>
  <si>
    <t>6. Образование</t>
  </si>
  <si>
    <t>07</t>
  </si>
  <si>
    <t>6.1. Молодежная политика и оздоровление детей</t>
  </si>
  <si>
    <t>7. Культура, кинематография</t>
  </si>
  <si>
    <t>08</t>
  </si>
  <si>
    <t>7.1. Культура</t>
  </si>
  <si>
    <t>8. Социальная политика</t>
  </si>
  <si>
    <t>8.1. Пенсионное обеспечение</t>
  </si>
  <si>
    <t>9. Физическая культура и спорт</t>
  </si>
  <si>
    <t>9.1. Физическая культура</t>
  </si>
  <si>
    <t>10. Средства массовой информации</t>
  </si>
  <si>
    <t>12</t>
  </si>
  <si>
    <t>10.1. Другие вопросы в области средств массовой инфоормации (опубликование нормативных правовых актов)</t>
  </si>
  <si>
    <t>1.1. Функционирование высшего должностного лица субъекта Российской Федерации и муниципального образования (глава городского поселения Куминский)</t>
  </si>
  <si>
    <t>1.2.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(содержание органов местного самоуправления)</t>
  </si>
  <si>
    <t xml:space="preserve">1.3. Резервные фонды </t>
  </si>
  <si>
    <t>Утвержденные бюджетные назначения на отчетную дату</t>
  </si>
  <si>
    <t>Ответственный исполнитель :</t>
  </si>
  <si>
    <t>контактный телефон : 8 (34677) 39 - 155</t>
  </si>
  <si>
    <t>начальник отдела финансово - экономической деятельности администрации городского поселения Куминский Камышева Наталья Ивановна</t>
  </si>
  <si>
    <t>на 1 августа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</si>
</sst>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i/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6" fillId="2" borderId="13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4" fontId="7" fillId="2" borderId="8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center" wrapText="1"/>
    </xf>
    <xf numFmtId="0" fontId="8" fillId="2" borderId="0" xfId="0" applyNumberFormat="1" applyFont="1" applyFill="1" applyAlignment="1">
      <alignment horizont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left" wrapText="1"/>
    </xf>
    <xf numFmtId="0" fontId="11" fillId="2" borderId="2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  <xf numFmtId="0" fontId="6" fillId="2" borderId="0" xfId="0" applyNumberFormat="1" applyFont="1" applyFill="1" applyAlignment="1">
      <alignment horizontal="left" wrapText="1"/>
    </xf>
    <xf numFmtId="0" fontId="8" fillId="2" borderId="6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right" vertical="center" wrapText="1"/>
    </xf>
    <xf numFmtId="4" fontId="8" fillId="2" borderId="8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Alignment="1">
      <alignment horizontal="center" wrapText="1"/>
    </xf>
    <xf numFmtId="0" fontId="10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79"/>
  <sheetViews>
    <sheetView tabSelected="1" workbookViewId="0">
      <selection activeCell="Z78" sqref="Z78"/>
    </sheetView>
  </sheetViews>
  <sheetFormatPr defaultRowHeight="12.75" x14ac:dyDescent="0.2"/>
  <cols>
    <col min="1" max="1" width="13.7109375" style="1" customWidth="1"/>
    <col min="2" max="3" width="1.7109375" style="1" customWidth="1"/>
    <col min="4" max="4" width="0.28515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2.7109375" style="1" hidden="1" customWidth="1"/>
    <col min="13" max="14" width="2.7109375" style="1" customWidth="1"/>
    <col min="15" max="15" width="2.7109375" style="1" hidden="1" customWidth="1"/>
    <col min="16" max="16" width="2.7109375" style="1" customWidth="1"/>
    <col min="17" max="17" width="12.7109375" style="1" customWidth="1"/>
    <col min="18" max="18" width="1.7109375" style="1" customWidth="1"/>
    <col min="19" max="19" width="6.7109375" style="1" customWidth="1"/>
    <col min="20" max="20" width="3.7109375" style="1" customWidth="1"/>
    <col min="21" max="21" width="1.7109375" style="1" customWidth="1"/>
    <col min="22" max="22" width="4.7109375" style="1" customWidth="1"/>
    <col min="23" max="23" width="1.7109375" style="1" customWidth="1"/>
    <col min="24" max="24" width="3.7109375" style="1" customWidth="1"/>
    <col min="25" max="25" width="12.7109375" style="1" customWidth="1"/>
  </cols>
  <sheetData>
    <row r="1" spans="1:25" s="1" customFormat="1" ht="13.9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8"/>
    </row>
    <row r="2" spans="1:25" s="1" customFormat="1" ht="13.9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8"/>
    </row>
    <row r="3" spans="1:25" s="1" customFormat="1" ht="13.9" customHeight="1" x14ac:dyDescent="0.2">
      <c r="A3" s="52" t="s">
        <v>96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46"/>
      <c r="W3" s="46"/>
      <c r="X3" s="46"/>
      <c r="Y3" s="9"/>
    </row>
    <row r="4" spans="1:25" s="1" customFormat="1" ht="13.9" customHeight="1" x14ac:dyDescent="0.2">
      <c r="A4" s="44" t="s">
        <v>1</v>
      </c>
      <c r="B4" s="44"/>
      <c r="C4" s="44"/>
      <c r="D4" s="44"/>
      <c r="E4" s="44"/>
      <c r="F4" s="45" t="s">
        <v>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46"/>
      <c r="W4" s="46"/>
      <c r="X4" s="46"/>
      <c r="Y4" s="8"/>
    </row>
    <row r="5" spans="1:25" s="1" customFormat="1" ht="13.9" customHeight="1" x14ac:dyDescent="0.2">
      <c r="A5" s="44"/>
      <c r="B5" s="44"/>
      <c r="C5" s="44"/>
      <c r="D5" s="44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  <c r="V5" s="46"/>
      <c r="W5" s="46"/>
      <c r="X5" s="46"/>
      <c r="Y5" s="8"/>
    </row>
    <row r="6" spans="1:25" s="1" customFormat="1" ht="13.9" customHeight="1" x14ac:dyDescent="0.2">
      <c r="A6" s="44" t="s">
        <v>4</v>
      </c>
      <c r="B6" s="44"/>
      <c r="C6" s="44"/>
      <c r="D6" s="44"/>
      <c r="E6" s="44"/>
      <c r="F6" s="44"/>
      <c r="G6" s="45" t="s">
        <v>5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6"/>
      <c r="V6" s="46"/>
      <c r="W6" s="46"/>
      <c r="X6" s="46"/>
      <c r="Y6" s="8"/>
    </row>
    <row r="7" spans="1:25" s="1" customFormat="1" ht="13.9" customHeight="1" x14ac:dyDescent="0.2">
      <c r="A7" s="2" t="s">
        <v>6</v>
      </c>
      <c r="B7" s="44" t="s">
        <v>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8"/>
    </row>
    <row r="8" spans="1:25" s="1" customFormat="1" ht="13.9" customHeight="1" x14ac:dyDescent="0.2">
      <c r="A8" s="44" t="s">
        <v>8</v>
      </c>
      <c r="B8" s="44"/>
      <c r="C8" s="44"/>
      <c r="D8" s="44"/>
      <c r="E8" s="47" t="s">
        <v>9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6"/>
      <c r="U8" s="46"/>
      <c r="V8" s="46"/>
      <c r="W8" s="46"/>
      <c r="X8" s="46"/>
      <c r="Y8" s="8"/>
    </row>
    <row r="9" spans="1:25" s="1" customFormat="1" ht="13.9" customHeight="1" thickBot="1" x14ac:dyDescent="0.25">
      <c r="A9" s="41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1" customFormat="1" ht="34.9" customHeight="1" x14ac:dyDescent="0.2">
      <c r="A10" s="42" t="s">
        <v>11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35" t="s">
        <v>92</v>
      </c>
      <c r="M10" s="35"/>
      <c r="N10" s="35"/>
      <c r="O10" s="35"/>
      <c r="P10" s="35"/>
      <c r="Q10" s="35"/>
      <c r="R10" s="35" t="s">
        <v>12</v>
      </c>
      <c r="S10" s="35"/>
      <c r="T10" s="35"/>
      <c r="U10" s="35"/>
      <c r="V10" s="35"/>
      <c r="W10" s="36" t="s">
        <v>13</v>
      </c>
      <c r="X10" s="36"/>
      <c r="Y10" s="36"/>
    </row>
    <row r="11" spans="1:25" s="1" customFormat="1" ht="13.15" customHeight="1" thickBot="1" x14ac:dyDescent="0.25">
      <c r="A11" s="33" t="s">
        <v>14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 t="s">
        <v>15</v>
      </c>
      <c r="M11" s="34"/>
      <c r="N11" s="34"/>
      <c r="O11" s="34"/>
      <c r="P11" s="34"/>
      <c r="Q11" s="34"/>
      <c r="R11" s="34" t="s">
        <v>16</v>
      </c>
      <c r="S11" s="34"/>
      <c r="T11" s="34"/>
      <c r="U11" s="34"/>
      <c r="V11" s="34"/>
      <c r="W11" s="29" t="s">
        <v>17</v>
      </c>
      <c r="X11" s="29"/>
      <c r="Y11" s="29"/>
    </row>
    <row r="12" spans="1:25" s="1" customFormat="1" ht="13.9" customHeight="1" thickBot="1" x14ac:dyDescent="0.25">
      <c r="A12" s="48" t="s">
        <v>18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>
        <f>L13+L14+L15+L16+L17+L18+L19+L20+L21+L22+L25+L26+L27+L28+L29+L30+L31+L32+L33+L35+L36+L37+L38+L39+L40+L24+AE29+L34</f>
        <v>72151479.010000005</v>
      </c>
      <c r="M12" s="49"/>
      <c r="N12" s="49"/>
      <c r="O12" s="49"/>
      <c r="P12" s="49"/>
      <c r="Q12" s="49"/>
      <c r="R12" s="49">
        <f>R14+R15+R16+R17+R18+R19+R20+R21+R22+R23+R24+R25+R26+R27+R28+R29+R30+R31+R32+R33+R34+R35+R367+R36+R37+R38+R39+R40+R13</f>
        <v>21321346.120000001</v>
      </c>
      <c r="S12" s="49"/>
      <c r="T12" s="49"/>
      <c r="U12" s="49"/>
      <c r="V12" s="49"/>
      <c r="W12" s="50">
        <f>W13+W14+W15+W16+W17+W18+W19+W20+W21+W22+W23+W24+W25+W26+W27+W28+W29+W30+W31+W32+W33+W34+W35+W36+W37+W38+W39+W40</f>
        <v>50830132.890000001</v>
      </c>
      <c r="X12" s="50"/>
      <c r="Y12" s="50"/>
    </row>
    <row r="13" spans="1:25" s="1" customFormat="1" ht="45" customHeight="1" x14ac:dyDescent="0.2">
      <c r="A13" s="37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>
        <f>119762.22</f>
        <v>119762.22</v>
      </c>
      <c r="M13" s="38"/>
      <c r="N13" s="38"/>
      <c r="O13" s="38"/>
      <c r="P13" s="38"/>
      <c r="Q13" s="38"/>
      <c r="R13" s="38">
        <f>62678.91</f>
        <v>62678.91</v>
      </c>
      <c r="S13" s="38"/>
      <c r="T13" s="38"/>
      <c r="U13" s="38"/>
      <c r="V13" s="38"/>
      <c r="W13" s="39">
        <f>57083.31</f>
        <v>57083.31</v>
      </c>
      <c r="X13" s="39"/>
      <c r="Y13" s="39"/>
    </row>
    <row r="14" spans="1:25" s="1" customFormat="1" ht="34.15" customHeight="1" x14ac:dyDescent="0.2">
      <c r="A14" s="37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>
        <f>56086.88</f>
        <v>56086.879999999997</v>
      </c>
      <c r="M14" s="38"/>
      <c r="N14" s="38"/>
      <c r="O14" s="38"/>
      <c r="P14" s="38"/>
      <c r="Q14" s="38"/>
      <c r="R14" s="38">
        <f>17104.39</f>
        <v>17104.39</v>
      </c>
      <c r="S14" s="38"/>
      <c r="T14" s="38"/>
      <c r="U14" s="38"/>
      <c r="V14" s="38"/>
      <c r="W14" s="39">
        <f>38982.49</f>
        <v>38982.49</v>
      </c>
      <c r="X14" s="39"/>
      <c r="Y14" s="39"/>
    </row>
    <row r="15" spans="1:25" s="1" customFormat="1" ht="45" customHeight="1" x14ac:dyDescent="0.2">
      <c r="A15" s="37" t="s">
        <v>19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>
        <f>50237.78</f>
        <v>50237.78</v>
      </c>
      <c r="M15" s="38"/>
      <c r="N15" s="38"/>
      <c r="O15" s="38"/>
      <c r="P15" s="38"/>
      <c r="Q15" s="38"/>
      <c r="R15" s="38">
        <f>35478.32</f>
        <v>35478.32</v>
      </c>
      <c r="S15" s="38"/>
      <c r="T15" s="38"/>
      <c r="U15" s="38"/>
      <c r="V15" s="38"/>
      <c r="W15" s="39">
        <f>14759.46</f>
        <v>14759.46</v>
      </c>
      <c r="X15" s="39"/>
      <c r="Y15" s="39"/>
    </row>
    <row r="16" spans="1:25" s="1" customFormat="1" ht="34.15" customHeight="1" x14ac:dyDescent="0.2">
      <c r="A16" s="37" t="s">
        <v>20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>
        <f>3913.12</f>
        <v>3913.12</v>
      </c>
      <c r="M16" s="38"/>
      <c r="N16" s="38"/>
      <c r="O16" s="38"/>
      <c r="P16" s="38"/>
      <c r="Q16" s="38"/>
      <c r="R16" s="38">
        <f>3913.12</f>
        <v>3913.12</v>
      </c>
      <c r="S16" s="38"/>
      <c r="T16" s="38"/>
      <c r="U16" s="38"/>
      <c r="V16" s="38"/>
      <c r="W16" s="39">
        <f>0</f>
        <v>0</v>
      </c>
      <c r="X16" s="39"/>
      <c r="Y16" s="39"/>
    </row>
    <row r="17" spans="1:25" s="1" customFormat="1" ht="45" customHeight="1" x14ac:dyDescent="0.2">
      <c r="A17" s="37" t="s">
        <v>21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>
        <f>1342876.02</f>
        <v>1342876.02</v>
      </c>
      <c r="M17" s="38"/>
      <c r="N17" s="38"/>
      <c r="O17" s="38"/>
      <c r="P17" s="38"/>
      <c r="Q17" s="38"/>
      <c r="R17" s="38">
        <f>816431.25</f>
        <v>816431.25</v>
      </c>
      <c r="S17" s="38"/>
      <c r="T17" s="38"/>
      <c r="U17" s="38"/>
      <c r="V17" s="38"/>
      <c r="W17" s="39">
        <f>526444.77</f>
        <v>526444.77</v>
      </c>
      <c r="X17" s="39"/>
      <c r="Y17" s="39"/>
    </row>
    <row r="18" spans="1:25" s="1" customFormat="1" ht="55.15" customHeight="1" x14ac:dyDescent="0.2">
      <c r="A18" s="37" t="s">
        <v>22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8">
        <f>12562.85</f>
        <v>12562.85</v>
      </c>
      <c r="M18" s="38"/>
      <c r="N18" s="38"/>
      <c r="O18" s="38"/>
      <c r="P18" s="38"/>
      <c r="Q18" s="38"/>
      <c r="R18" s="38">
        <f>8837.08</f>
        <v>8837.08</v>
      </c>
      <c r="S18" s="38"/>
      <c r="T18" s="38"/>
      <c r="U18" s="38"/>
      <c r="V18" s="38"/>
      <c r="W18" s="39">
        <f>3725.77</f>
        <v>3725.77</v>
      </c>
      <c r="X18" s="39"/>
      <c r="Y18" s="39"/>
    </row>
    <row r="19" spans="1:25" s="1" customFormat="1" ht="45" customHeight="1" x14ac:dyDescent="0.2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>
        <f>2498615.02</f>
        <v>2498615.02</v>
      </c>
      <c r="M19" s="38"/>
      <c r="N19" s="38"/>
      <c r="O19" s="38"/>
      <c r="P19" s="38"/>
      <c r="Q19" s="38"/>
      <c r="R19" s="38">
        <f>1386016.96</f>
        <v>1386016.96</v>
      </c>
      <c r="S19" s="38"/>
      <c r="T19" s="38"/>
      <c r="U19" s="38"/>
      <c r="V19" s="38"/>
      <c r="W19" s="39">
        <f>1112598.06</f>
        <v>1112598.06</v>
      </c>
      <c r="X19" s="39"/>
      <c r="Y19" s="39"/>
    </row>
    <row r="20" spans="1:25" s="1" customFormat="1" ht="45" customHeight="1" x14ac:dyDescent="0.2">
      <c r="A20" s="37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>
        <f>-227558.97</f>
        <v>-227558.97</v>
      </c>
      <c r="M20" s="38"/>
      <c r="N20" s="38"/>
      <c r="O20" s="38"/>
      <c r="P20" s="38"/>
      <c r="Q20" s="38"/>
      <c r="R20" s="38">
        <f>-160730.42</f>
        <v>-160730.42000000001</v>
      </c>
      <c r="S20" s="38"/>
      <c r="T20" s="38"/>
      <c r="U20" s="38"/>
      <c r="V20" s="38"/>
      <c r="W20" s="39">
        <f>-66828.55</f>
        <v>-66828.55</v>
      </c>
      <c r="X20" s="39"/>
      <c r="Y20" s="39"/>
    </row>
    <row r="21" spans="1:25" s="1" customFormat="1" ht="45" customHeight="1" x14ac:dyDescent="0.2">
      <c r="A21" s="37" t="s">
        <v>25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>
        <f>3117000</f>
        <v>3117000</v>
      </c>
      <c r="M21" s="38"/>
      <c r="N21" s="38"/>
      <c r="O21" s="38"/>
      <c r="P21" s="38"/>
      <c r="Q21" s="38"/>
      <c r="R21" s="38">
        <f>1839963.71</f>
        <v>1839963.71</v>
      </c>
      <c r="S21" s="38"/>
      <c r="T21" s="38"/>
      <c r="U21" s="38"/>
      <c r="V21" s="38"/>
      <c r="W21" s="39">
        <f>1277036.29</f>
        <v>1277036.29</v>
      </c>
      <c r="X21" s="39"/>
      <c r="Y21" s="39"/>
    </row>
    <row r="22" spans="1:25" s="1" customFormat="1" ht="66" customHeight="1" x14ac:dyDescent="0.2">
      <c r="A22" s="37" t="s">
        <v>26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43">
        <v>0</v>
      </c>
      <c r="M22" s="43"/>
      <c r="N22" s="43"/>
      <c r="O22" s="43"/>
      <c r="P22" s="43"/>
      <c r="Q22" s="43"/>
      <c r="R22" s="38">
        <f>312</f>
        <v>312</v>
      </c>
      <c r="S22" s="38"/>
      <c r="T22" s="38"/>
      <c r="U22" s="38"/>
      <c r="V22" s="38"/>
      <c r="W22" s="39">
        <v>-312</v>
      </c>
      <c r="X22" s="39"/>
      <c r="Y22" s="39"/>
    </row>
    <row r="23" spans="1:25" s="1" customFormat="1" ht="24" customHeight="1" x14ac:dyDescent="0.2">
      <c r="A23" s="37" t="s">
        <v>27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43">
        <v>0</v>
      </c>
      <c r="M23" s="43"/>
      <c r="N23" s="43"/>
      <c r="O23" s="43"/>
      <c r="P23" s="43"/>
      <c r="Q23" s="43"/>
      <c r="R23" s="38">
        <f>12.74</f>
        <v>12.74</v>
      </c>
      <c r="S23" s="38"/>
      <c r="T23" s="38"/>
      <c r="U23" s="38"/>
      <c r="V23" s="38"/>
      <c r="W23" s="39">
        <v>-12.74</v>
      </c>
      <c r="X23" s="39"/>
      <c r="Y23" s="39"/>
    </row>
    <row r="24" spans="1:25" s="1" customFormat="1" ht="13.9" customHeight="1" x14ac:dyDescent="0.2">
      <c r="A24" s="37" t="s">
        <v>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>
        <f>290000</f>
        <v>290000</v>
      </c>
      <c r="M24" s="38"/>
      <c r="N24" s="38"/>
      <c r="O24" s="38"/>
      <c r="P24" s="38"/>
      <c r="Q24" s="38"/>
      <c r="R24" s="38">
        <f>224356.84</f>
        <v>224356.84</v>
      </c>
      <c r="S24" s="38"/>
      <c r="T24" s="38"/>
      <c r="U24" s="38"/>
      <c r="V24" s="38"/>
      <c r="W24" s="39">
        <f>65643.16</f>
        <v>65643.16</v>
      </c>
      <c r="X24" s="39"/>
      <c r="Y24" s="39"/>
    </row>
    <row r="25" spans="1:25" s="1" customFormat="1" ht="13.9" customHeight="1" x14ac:dyDescent="0.2">
      <c r="A25" s="37" t="s">
        <v>29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8">
        <f>36000</f>
        <v>36000</v>
      </c>
      <c r="M25" s="38"/>
      <c r="N25" s="38"/>
      <c r="O25" s="38"/>
      <c r="P25" s="38"/>
      <c r="Q25" s="38"/>
      <c r="R25" s="38">
        <f>52534.17</f>
        <v>52534.17</v>
      </c>
      <c r="S25" s="38"/>
      <c r="T25" s="38"/>
      <c r="U25" s="38"/>
      <c r="V25" s="38"/>
      <c r="W25" s="39">
        <f>-16534.17</f>
        <v>-16534.169999999998</v>
      </c>
      <c r="X25" s="39"/>
      <c r="Y25" s="39"/>
    </row>
    <row r="26" spans="1:25" s="1" customFormat="1" ht="24" customHeight="1" x14ac:dyDescent="0.2">
      <c r="A26" s="37" t="s">
        <v>30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>
        <f>141000</f>
        <v>141000</v>
      </c>
      <c r="M26" s="38"/>
      <c r="N26" s="38"/>
      <c r="O26" s="38"/>
      <c r="P26" s="38"/>
      <c r="Q26" s="38"/>
      <c r="R26" s="38">
        <f>17518.79</f>
        <v>17518.79</v>
      </c>
      <c r="S26" s="38"/>
      <c r="T26" s="38"/>
      <c r="U26" s="38"/>
      <c r="V26" s="38"/>
      <c r="W26" s="39">
        <f>123481.21</f>
        <v>123481.21</v>
      </c>
      <c r="X26" s="39"/>
      <c r="Y26" s="39"/>
    </row>
    <row r="27" spans="1:25" s="1" customFormat="1" ht="24" customHeight="1" x14ac:dyDescent="0.2">
      <c r="A27" s="37" t="s">
        <v>31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8">
        <f>500000</f>
        <v>500000</v>
      </c>
      <c r="M27" s="38"/>
      <c r="N27" s="38"/>
      <c r="O27" s="38"/>
      <c r="P27" s="38"/>
      <c r="Q27" s="38"/>
      <c r="R27" s="38">
        <f>202704.26</f>
        <v>202704.26</v>
      </c>
      <c r="S27" s="38"/>
      <c r="T27" s="38"/>
      <c r="U27" s="38"/>
      <c r="V27" s="38"/>
      <c r="W27" s="39">
        <f>297295.74</f>
        <v>297295.74</v>
      </c>
      <c r="X27" s="39"/>
      <c r="Y27" s="39"/>
    </row>
    <row r="28" spans="1:25" s="1" customFormat="1" ht="24" customHeight="1" x14ac:dyDescent="0.2">
      <c r="A28" s="37" t="s">
        <v>32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>
        <f>140000</f>
        <v>140000</v>
      </c>
      <c r="M28" s="38"/>
      <c r="N28" s="38"/>
      <c r="O28" s="38"/>
      <c r="P28" s="38"/>
      <c r="Q28" s="38"/>
      <c r="R28" s="38">
        <f>5676.18</f>
        <v>5676.18</v>
      </c>
      <c r="S28" s="38"/>
      <c r="T28" s="38"/>
      <c r="U28" s="38"/>
      <c r="V28" s="38"/>
      <c r="W28" s="39">
        <f>134323.82</f>
        <v>134323.82</v>
      </c>
      <c r="X28" s="39"/>
      <c r="Y28" s="39"/>
    </row>
    <row r="29" spans="1:25" s="1" customFormat="1" ht="45" customHeight="1" x14ac:dyDescent="0.2">
      <c r="A29" s="37" t="s">
        <v>33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>
        <f>137000</f>
        <v>137000</v>
      </c>
      <c r="M29" s="38"/>
      <c r="N29" s="38"/>
      <c r="O29" s="38"/>
      <c r="P29" s="38"/>
      <c r="Q29" s="38"/>
      <c r="R29" s="38">
        <f>38790</f>
        <v>38790</v>
      </c>
      <c r="S29" s="38"/>
      <c r="T29" s="38"/>
      <c r="U29" s="38"/>
      <c r="V29" s="38"/>
      <c r="W29" s="39">
        <f>98210</f>
        <v>98210</v>
      </c>
      <c r="X29" s="39"/>
      <c r="Y29" s="39"/>
    </row>
    <row r="30" spans="1:25" s="1" customFormat="1" ht="34.15" customHeight="1" x14ac:dyDescent="0.2">
      <c r="A30" s="37" t="s">
        <v>34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>
        <f>70000</f>
        <v>70000</v>
      </c>
      <c r="M30" s="38"/>
      <c r="N30" s="38"/>
      <c r="O30" s="38"/>
      <c r="P30" s="38"/>
      <c r="Q30" s="38"/>
      <c r="R30" s="38">
        <f>21446</f>
        <v>21446</v>
      </c>
      <c r="S30" s="38"/>
      <c r="T30" s="38"/>
      <c r="U30" s="38"/>
      <c r="V30" s="38"/>
      <c r="W30" s="39">
        <f>48554</f>
        <v>48554</v>
      </c>
      <c r="X30" s="39"/>
      <c r="Y30" s="39"/>
    </row>
    <row r="31" spans="1:25" s="1" customFormat="1" ht="45" customHeight="1" x14ac:dyDescent="0.2">
      <c r="A31" s="37" t="s">
        <v>35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>
        <f>659190</f>
        <v>659190</v>
      </c>
      <c r="M31" s="38"/>
      <c r="N31" s="38"/>
      <c r="O31" s="38"/>
      <c r="P31" s="38"/>
      <c r="Q31" s="38"/>
      <c r="R31" s="38">
        <f>357695.02</f>
        <v>357695.02</v>
      </c>
      <c r="S31" s="38"/>
      <c r="T31" s="38"/>
      <c r="U31" s="38"/>
      <c r="V31" s="38"/>
      <c r="W31" s="39">
        <f>301494.98</f>
        <v>301494.98</v>
      </c>
      <c r="X31" s="39"/>
      <c r="Y31" s="39"/>
    </row>
    <row r="32" spans="1:25" s="1" customFormat="1" ht="24" customHeight="1" x14ac:dyDescent="0.2">
      <c r="A32" s="37" t="s">
        <v>36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>
        <f>255600</f>
        <v>255600</v>
      </c>
      <c r="M32" s="38"/>
      <c r="N32" s="38"/>
      <c r="O32" s="38"/>
      <c r="P32" s="38"/>
      <c r="Q32" s="38"/>
      <c r="R32" s="38">
        <f>162020</f>
        <v>162020</v>
      </c>
      <c r="S32" s="38"/>
      <c r="T32" s="38"/>
      <c r="U32" s="38"/>
      <c r="V32" s="38"/>
      <c r="W32" s="39">
        <f>93580</f>
        <v>93580</v>
      </c>
      <c r="X32" s="39"/>
      <c r="Y32" s="39"/>
    </row>
    <row r="33" spans="1:25" s="1" customFormat="1" ht="13.9" customHeight="1" x14ac:dyDescent="0.2">
      <c r="A33" s="37" t="s">
        <v>37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43">
        <v>0</v>
      </c>
      <c r="M33" s="43"/>
      <c r="N33" s="43"/>
      <c r="O33" s="43"/>
      <c r="P33" s="43"/>
      <c r="Q33" s="43"/>
      <c r="R33" s="38">
        <f>0</f>
        <v>0</v>
      </c>
      <c r="S33" s="38"/>
      <c r="T33" s="38"/>
      <c r="U33" s="38"/>
      <c r="V33" s="38"/>
      <c r="W33" s="39">
        <f>0</f>
        <v>0</v>
      </c>
      <c r="X33" s="39"/>
      <c r="Y33" s="39"/>
    </row>
    <row r="34" spans="1:25" s="1" customFormat="1" ht="13.9" customHeight="1" x14ac:dyDescent="0.2">
      <c r="A34" s="37" t="s">
        <v>38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>
        <f>2190</f>
        <v>2190</v>
      </c>
      <c r="M34" s="38"/>
      <c r="N34" s="38"/>
      <c r="O34" s="38"/>
      <c r="P34" s="38"/>
      <c r="Q34" s="38"/>
      <c r="R34" s="38">
        <f>2190</f>
        <v>2190</v>
      </c>
      <c r="S34" s="38"/>
      <c r="T34" s="38"/>
      <c r="U34" s="38"/>
      <c r="V34" s="38"/>
      <c r="W34" s="39">
        <f>0</f>
        <v>0</v>
      </c>
      <c r="X34" s="39"/>
      <c r="Y34" s="39"/>
    </row>
    <row r="35" spans="1:25" s="1" customFormat="1" ht="24" customHeight="1" x14ac:dyDescent="0.2">
      <c r="A35" s="37" t="s">
        <v>39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>
        <f>25790800</f>
        <v>25790800</v>
      </c>
      <c r="M35" s="38"/>
      <c r="N35" s="38"/>
      <c r="O35" s="38"/>
      <c r="P35" s="38"/>
      <c r="Q35" s="38"/>
      <c r="R35" s="38">
        <f>14973525</f>
        <v>14973525</v>
      </c>
      <c r="S35" s="38"/>
      <c r="T35" s="38"/>
      <c r="U35" s="38"/>
      <c r="V35" s="38"/>
      <c r="W35" s="39">
        <f>10817275</f>
        <v>10817275</v>
      </c>
      <c r="X35" s="39"/>
      <c r="Y35" s="39"/>
    </row>
    <row r="36" spans="1:25" s="1" customFormat="1" ht="13.9" customHeight="1" x14ac:dyDescent="0.2">
      <c r="A36" s="37" t="s">
        <v>40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>
        <f>20000</f>
        <v>20000</v>
      </c>
      <c r="M36" s="38"/>
      <c r="N36" s="38"/>
      <c r="O36" s="38"/>
      <c r="P36" s="38"/>
      <c r="Q36" s="38"/>
      <c r="R36" s="38">
        <f>20000</f>
        <v>20000</v>
      </c>
      <c r="S36" s="38"/>
      <c r="T36" s="38"/>
      <c r="U36" s="38"/>
      <c r="V36" s="38"/>
      <c r="W36" s="39">
        <f>0</f>
        <v>0</v>
      </c>
      <c r="X36" s="39"/>
      <c r="Y36" s="39"/>
    </row>
    <row r="37" spans="1:25" s="1" customFormat="1" ht="24" customHeight="1" x14ac:dyDescent="0.2">
      <c r="A37" s="37" t="s">
        <v>41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8">
        <f>378200</f>
        <v>378200</v>
      </c>
      <c r="M37" s="38"/>
      <c r="N37" s="38"/>
      <c r="O37" s="38"/>
      <c r="P37" s="38"/>
      <c r="Q37" s="38"/>
      <c r="R37" s="38">
        <f>313105</f>
        <v>313105</v>
      </c>
      <c r="S37" s="38"/>
      <c r="T37" s="38"/>
      <c r="U37" s="38"/>
      <c r="V37" s="38"/>
      <c r="W37" s="39">
        <f>65095</f>
        <v>65095</v>
      </c>
      <c r="X37" s="39"/>
      <c r="Y37" s="39"/>
    </row>
    <row r="38" spans="1:25" s="1" customFormat="1" ht="24" customHeight="1" x14ac:dyDescent="0.2">
      <c r="A38" s="37" t="s">
        <v>42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>
        <f>60800</f>
        <v>60800</v>
      </c>
      <c r="M38" s="38"/>
      <c r="N38" s="38"/>
      <c r="O38" s="38"/>
      <c r="P38" s="38"/>
      <c r="Q38" s="38"/>
      <c r="R38" s="38">
        <f>40752</f>
        <v>40752</v>
      </c>
      <c r="S38" s="38"/>
      <c r="T38" s="38"/>
      <c r="U38" s="38"/>
      <c r="V38" s="38"/>
      <c r="W38" s="39">
        <f>20048</f>
        <v>20048</v>
      </c>
      <c r="X38" s="39"/>
      <c r="Y38" s="39"/>
    </row>
    <row r="39" spans="1:25" s="1" customFormat="1" ht="24" customHeight="1" x14ac:dyDescent="0.2">
      <c r="A39" s="37" t="s">
        <v>43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8">
        <f>36697111.75</f>
        <v>36697111.75</v>
      </c>
      <c r="M39" s="38"/>
      <c r="N39" s="38"/>
      <c r="O39" s="38"/>
      <c r="P39" s="38"/>
      <c r="Q39" s="38"/>
      <c r="R39" s="38">
        <f>878922.46</f>
        <v>878922.46</v>
      </c>
      <c r="S39" s="38"/>
      <c r="T39" s="38"/>
      <c r="U39" s="38"/>
      <c r="V39" s="38"/>
      <c r="W39" s="39">
        <f>35818189.29</f>
        <v>35818189.289999999</v>
      </c>
      <c r="X39" s="39"/>
      <c r="Y39" s="39"/>
    </row>
    <row r="40" spans="1:25" s="1" customFormat="1" ht="24" customHeight="1" thickBot="1" x14ac:dyDescent="0.25">
      <c r="A40" s="37" t="s">
        <v>44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>
        <f>92.34</f>
        <v>92.34</v>
      </c>
      <c r="M40" s="38"/>
      <c r="N40" s="38"/>
      <c r="O40" s="38"/>
      <c r="P40" s="38"/>
      <c r="Q40" s="38"/>
      <c r="R40" s="38">
        <f>92.34</f>
        <v>92.34</v>
      </c>
      <c r="S40" s="38"/>
      <c r="T40" s="38"/>
      <c r="U40" s="38"/>
      <c r="V40" s="38"/>
      <c r="W40" s="39">
        <f>0</f>
        <v>0</v>
      </c>
      <c r="X40" s="39"/>
      <c r="Y40" s="39"/>
    </row>
    <row r="41" spans="1:25" s="1" customFormat="1" ht="13.9" customHeight="1" x14ac:dyDescent="0.2">
      <c r="A41" s="40" t="s">
        <v>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1" customFormat="1" ht="13.9" customHeight="1" thickBot="1" x14ac:dyDescent="0.25">
      <c r="A42" s="41" t="s">
        <v>45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s="1" customFormat="1" ht="34.9" customHeight="1" x14ac:dyDescent="0.2">
      <c r="A43" s="42" t="s">
        <v>11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3"/>
      <c r="M43" s="10" t="s">
        <v>49</v>
      </c>
      <c r="N43" s="10" t="s">
        <v>50</v>
      </c>
      <c r="O43" s="7"/>
      <c r="P43" s="35" t="s">
        <v>92</v>
      </c>
      <c r="Q43" s="35"/>
      <c r="R43" s="35"/>
      <c r="S43" s="35" t="s">
        <v>12</v>
      </c>
      <c r="T43" s="35"/>
      <c r="U43" s="35"/>
      <c r="V43" s="35"/>
      <c r="W43" s="35"/>
      <c r="X43" s="36" t="s">
        <v>13</v>
      </c>
      <c r="Y43" s="36"/>
    </row>
    <row r="44" spans="1:25" s="1" customFormat="1" ht="13.9" customHeight="1" thickBot="1" x14ac:dyDescent="0.25">
      <c r="A44" s="33" t="s">
        <v>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4"/>
      <c r="M44" s="6"/>
      <c r="N44" s="6"/>
      <c r="O44" s="6"/>
      <c r="P44" s="34" t="s">
        <v>16</v>
      </c>
      <c r="Q44" s="34"/>
      <c r="R44" s="34"/>
      <c r="S44" s="34" t="s">
        <v>17</v>
      </c>
      <c r="T44" s="34"/>
      <c r="U44" s="34"/>
      <c r="V44" s="34"/>
      <c r="W44" s="34"/>
      <c r="X44" s="29" t="s">
        <v>46</v>
      </c>
      <c r="Y44" s="29"/>
    </row>
    <row r="45" spans="1:25" s="1" customFormat="1" ht="13.9" customHeight="1" thickBot="1" x14ac:dyDescent="0.25">
      <c r="A45" s="30" t="s">
        <v>47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12"/>
      <c r="M45" s="12"/>
      <c r="N45" s="12"/>
      <c r="O45" s="12"/>
      <c r="P45" s="31">
        <f>P46+P51+P53+P56+P60+P65+P67+P69+P71+P73</f>
        <v>76249771.909999996</v>
      </c>
      <c r="Q45" s="31"/>
      <c r="R45" s="31"/>
      <c r="S45" s="31">
        <f>S46+S51+S53+S56+S60+S65+S67+S69+S71+S73</f>
        <v>22009747.899999999</v>
      </c>
      <c r="T45" s="31"/>
      <c r="U45" s="31"/>
      <c r="V45" s="31"/>
      <c r="W45" s="31"/>
      <c r="X45" s="32">
        <f>X46+X51+X53+X56+X60+X65+X67+X69+X71+X73</f>
        <v>54240024.00999999</v>
      </c>
      <c r="Y45" s="32"/>
    </row>
    <row r="46" spans="1:25" s="1" customFormat="1" ht="13.9" customHeight="1" x14ac:dyDescent="0.2">
      <c r="A46" s="22" t="s">
        <v>48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3"/>
      <c r="M46" s="14" t="s">
        <v>51</v>
      </c>
      <c r="N46" s="13"/>
      <c r="O46" s="13"/>
      <c r="P46" s="23">
        <f>P47+P48+P49+P50</f>
        <v>16748234.34</v>
      </c>
      <c r="Q46" s="23"/>
      <c r="R46" s="23"/>
      <c r="S46" s="23">
        <f>S47+S48+S49+S50</f>
        <v>11251340.299999999</v>
      </c>
      <c r="T46" s="23"/>
      <c r="U46" s="23"/>
      <c r="V46" s="23"/>
      <c r="W46" s="23"/>
      <c r="X46" s="24">
        <f>X47+X48+X49+X50</f>
        <v>5496894.04</v>
      </c>
      <c r="Y46" s="24"/>
    </row>
    <row r="47" spans="1:25" s="1" customFormat="1" ht="25.15" customHeight="1" x14ac:dyDescent="0.2">
      <c r="A47" s="19" t="s">
        <v>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"/>
      <c r="M47" s="11" t="s">
        <v>51</v>
      </c>
      <c r="N47" s="11" t="s">
        <v>52</v>
      </c>
      <c r="O47" s="5"/>
      <c r="P47" s="21">
        <v>1540000</v>
      </c>
      <c r="Q47" s="21"/>
      <c r="R47" s="21"/>
      <c r="S47" s="21">
        <v>1125909.3400000001</v>
      </c>
      <c r="T47" s="21"/>
      <c r="U47" s="21"/>
      <c r="V47" s="21"/>
      <c r="W47" s="21"/>
      <c r="X47" s="18">
        <v>414090.66</v>
      </c>
      <c r="Y47" s="18"/>
    </row>
    <row r="48" spans="1:25" s="1" customFormat="1" ht="31.15" customHeight="1" x14ac:dyDescent="0.2">
      <c r="A48" s="19" t="s">
        <v>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5"/>
      <c r="M48" s="11" t="s">
        <v>51</v>
      </c>
      <c r="N48" s="11" t="s">
        <v>53</v>
      </c>
      <c r="O48" s="5"/>
      <c r="P48" s="21">
        <v>11396608</v>
      </c>
      <c r="Q48" s="21"/>
      <c r="R48" s="21"/>
      <c r="S48" s="21">
        <v>8461772.0399999991</v>
      </c>
      <c r="T48" s="21"/>
      <c r="U48" s="21"/>
      <c r="V48" s="21"/>
      <c r="W48" s="21"/>
      <c r="X48" s="18">
        <v>2934835.96</v>
      </c>
      <c r="Y48" s="18"/>
    </row>
    <row r="49" spans="1:25" s="1" customFormat="1" ht="13.9" customHeight="1" x14ac:dyDescent="0.2">
      <c r="A49" s="19" t="s">
        <v>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"/>
      <c r="M49" s="11" t="s">
        <v>51</v>
      </c>
      <c r="N49" s="11" t="s">
        <v>54</v>
      </c>
      <c r="O49" s="5"/>
      <c r="P49" s="21">
        <v>100000</v>
      </c>
      <c r="Q49" s="21"/>
      <c r="R49" s="21"/>
      <c r="S49" s="21">
        <v>0</v>
      </c>
      <c r="T49" s="21"/>
      <c r="U49" s="21"/>
      <c r="V49" s="21"/>
      <c r="W49" s="21"/>
      <c r="X49" s="18">
        <v>100000</v>
      </c>
      <c r="Y49" s="18"/>
    </row>
    <row r="50" spans="1:25" s="1" customFormat="1" ht="13.9" customHeight="1" x14ac:dyDescent="0.2">
      <c r="A50" s="19" t="s">
        <v>55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5"/>
      <c r="M50" s="11" t="s">
        <v>51</v>
      </c>
      <c r="N50" s="11" t="s">
        <v>56</v>
      </c>
      <c r="O50" s="5"/>
      <c r="P50" s="21">
        <v>3711626.34</v>
      </c>
      <c r="Q50" s="21"/>
      <c r="R50" s="21"/>
      <c r="S50" s="21">
        <v>1663658.92</v>
      </c>
      <c r="T50" s="21"/>
      <c r="U50" s="21"/>
      <c r="V50" s="21"/>
      <c r="W50" s="21"/>
      <c r="X50" s="18">
        <v>2047967.42</v>
      </c>
      <c r="Y50" s="18"/>
    </row>
    <row r="51" spans="1:25" s="1" customFormat="1" ht="13.9" customHeight="1" x14ac:dyDescent="0.2">
      <c r="A51" s="22" t="s">
        <v>57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3"/>
      <c r="M51" s="14" t="s">
        <v>52</v>
      </c>
      <c r="N51" s="14"/>
      <c r="O51" s="13"/>
      <c r="P51" s="23">
        <f>P52</f>
        <v>378200</v>
      </c>
      <c r="Q51" s="23"/>
      <c r="R51" s="23"/>
      <c r="S51" s="23">
        <f>S52</f>
        <v>206005</v>
      </c>
      <c r="T51" s="23"/>
      <c r="U51" s="23"/>
      <c r="V51" s="23"/>
      <c r="W51" s="23"/>
      <c r="X51" s="24">
        <f>X52</f>
        <v>172195</v>
      </c>
      <c r="Y51" s="24"/>
    </row>
    <row r="52" spans="1:25" s="1" customFormat="1" ht="13.9" customHeight="1" x14ac:dyDescent="0.2">
      <c r="A52" s="19" t="s">
        <v>58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5"/>
      <c r="M52" s="11" t="s">
        <v>52</v>
      </c>
      <c r="N52" s="11" t="s">
        <v>59</v>
      </c>
      <c r="O52" s="5"/>
      <c r="P52" s="21">
        <v>378200</v>
      </c>
      <c r="Q52" s="21"/>
      <c r="R52" s="21"/>
      <c r="S52" s="27">
        <v>206005</v>
      </c>
      <c r="T52" s="27"/>
      <c r="U52" s="27"/>
      <c r="V52" s="27"/>
      <c r="W52" s="27"/>
      <c r="X52" s="18">
        <v>172195</v>
      </c>
      <c r="Y52" s="18"/>
    </row>
    <row r="53" spans="1:25" s="1" customFormat="1" ht="13.9" customHeight="1" x14ac:dyDescent="0.2">
      <c r="A53" s="22" t="s">
        <v>60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13"/>
      <c r="M53" s="14" t="s">
        <v>59</v>
      </c>
      <c r="N53" s="14"/>
      <c r="O53" s="13"/>
      <c r="P53" s="23">
        <f>P54+P55</f>
        <v>474440</v>
      </c>
      <c r="Q53" s="23"/>
      <c r="R53" s="23"/>
      <c r="S53" s="28">
        <f>S54+S55</f>
        <v>372162</v>
      </c>
      <c r="T53" s="28"/>
      <c r="U53" s="28"/>
      <c r="V53" s="28"/>
      <c r="W53" s="28"/>
      <c r="X53" s="24">
        <f>X54+X55</f>
        <v>102278</v>
      </c>
      <c r="Y53" s="24"/>
    </row>
    <row r="54" spans="1:25" s="1" customFormat="1" ht="14.45" customHeight="1" x14ac:dyDescent="0.2">
      <c r="A54" s="19" t="s">
        <v>61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5"/>
      <c r="M54" s="11" t="s">
        <v>59</v>
      </c>
      <c r="N54" s="11" t="s">
        <v>53</v>
      </c>
      <c r="O54" s="5"/>
      <c r="P54" s="21">
        <v>60800</v>
      </c>
      <c r="Q54" s="21"/>
      <c r="R54" s="21"/>
      <c r="S54" s="21">
        <v>37352</v>
      </c>
      <c r="T54" s="21"/>
      <c r="U54" s="21"/>
      <c r="V54" s="21"/>
      <c r="W54" s="21"/>
      <c r="X54" s="18">
        <v>23448</v>
      </c>
      <c r="Y54" s="18"/>
    </row>
    <row r="55" spans="1:25" s="1" customFormat="1" ht="18.600000000000001" customHeight="1" x14ac:dyDescent="0.2">
      <c r="A55" s="19" t="s">
        <v>62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5"/>
      <c r="M55" s="11" t="s">
        <v>59</v>
      </c>
      <c r="N55" s="11" t="s">
        <v>63</v>
      </c>
      <c r="O55" s="5"/>
      <c r="P55" s="21">
        <v>413640</v>
      </c>
      <c r="Q55" s="21"/>
      <c r="R55" s="21"/>
      <c r="S55" s="27">
        <v>334810</v>
      </c>
      <c r="T55" s="27"/>
      <c r="U55" s="27"/>
      <c r="V55" s="27"/>
      <c r="W55" s="27"/>
      <c r="X55" s="18">
        <v>78830</v>
      </c>
      <c r="Y55" s="18"/>
    </row>
    <row r="56" spans="1:25" s="1" customFormat="1" ht="13.9" customHeight="1" x14ac:dyDescent="0.2">
      <c r="A56" s="22" t="s">
        <v>64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13"/>
      <c r="M56" s="14" t="s">
        <v>53</v>
      </c>
      <c r="N56" s="14"/>
      <c r="O56" s="13"/>
      <c r="P56" s="23">
        <f>P57+P58+P59</f>
        <v>22882789.420000002</v>
      </c>
      <c r="Q56" s="23"/>
      <c r="R56" s="23"/>
      <c r="S56" s="23">
        <f>S57+S58+S59</f>
        <v>1528895.92</v>
      </c>
      <c r="T56" s="23"/>
      <c r="U56" s="23"/>
      <c r="V56" s="23"/>
      <c r="W56" s="23"/>
      <c r="X56" s="24">
        <f>X57+X58+X59</f>
        <v>21353893.5</v>
      </c>
      <c r="Y56" s="24"/>
    </row>
    <row r="57" spans="1:25" s="1" customFormat="1" ht="13.9" customHeight="1" x14ac:dyDescent="0.2">
      <c r="A57" s="19" t="s">
        <v>65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5"/>
      <c r="M57" s="11" t="s">
        <v>53</v>
      </c>
      <c r="N57" s="11" t="s">
        <v>51</v>
      </c>
      <c r="O57" s="5"/>
      <c r="P57" s="21">
        <v>906801</v>
      </c>
      <c r="Q57" s="21"/>
      <c r="R57" s="21"/>
      <c r="S57" s="21">
        <v>135542.41</v>
      </c>
      <c r="T57" s="21"/>
      <c r="U57" s="21"/>
      <c r="V57" s="21"/>
      <c r="W57" s="21"/>
      <c r="X57" s="18">
        <v>771258.59</v>
      </c>
      <c r="Y57" s="18"/>
    </row>
    <row r="58" spans="1:25" s="1" customFormat="1" ht="13.9" customHeight="1" x14ac:dyDescent="0.2">
      <c r="A58" s="19" t="s">
        <v>66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5"/>
      <c r="M58" s="11" t="s">
        <v>53</v>
      </c>
      <c r="N58" s="11" t="s">
        <v>67</v>
      </c>
      <c r="O58" s="5"/>
      <c r="P58" s="21">
        <v>20995988.420000002</v>
      </c>
      <c r="Q58" s="21"/>
      <c r="R58" s="21"/>
      <c r="S58" s="21">
        <v>949622</v>
      </c>
      <c r="T58" s="21"/>
      <c r="U58" s="21"/>
      <c r="V58" s="21"/>
      <c r="W58" s="21"/>
      <c r="X58" s="18">
        <v>20046366.420000002</v>
      </c>
      <c r="Y58" s="18"/>
    </row>
    <row r="59" spans="1:25" s="1" customFormat="1" ht="13.9" customHeight="1" x14ac:dyDescent="0.2">
      <c r="A59" s="19" t="s">
        <v>68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5"/>
      <c r="M59" s="11" t="s">
        <v>53</v>
      </c>
      <c r="N59" s="11" t="s">
        <v>69</v>
      </c>
      <c r="O59" s="5"/>
      <c r="P59" s="21">
        <v>980000</v>
      </c>
      <c r="Q59" s="21"/>
      <c r="R59" s="21"/>
      <c r="S59" s="21">
        <v>443731.51</v>
      </c>
      <c r="T59" s="21"/>
      <c r="U59" s="21"/>
      <c r="V59" s="21"/>
      <c r="W59" s="21"/>
      <c r="X59" s="18">
        <v>536268.49</v>
      </c>
      <c r="Y59" s="18"/>
    </row>
    <row r="60" spans="1:25" s="1" customFormat="1" ht="13.9" customHeight="1" x14ac:dyDescent="0.2">
      <c r="A60" s="22" t="s">
        <v>70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3"/>
      <c r="M60" s="15" t="s">
        <v>71</v>
      </c>
      <c r="N60" s="15"/>
      <c r="O60" s="16"/>
      <c r="P60" s="26">
        <f>P61+P62+P63+P64</f>
        <v>23785408.149999999</v>
      </c>
      <c r="Q60" s="26"/>
      <c r="R60" s="26"/>
      <c r="S60" s="26">
        <f>S61+S62+S63+S64</f>
        <v>2171071.59</v>
      </c>
      <c r="T60" s="26"/>
      <c r="U60" s="26"/>
      <c r="V60" s="26"/>
      <c r="W60" s="26"/>
      <c r="X60" s="25">
        <f>X61+X62+X63+X64</f>
        <v>21614336.559999999</v>
      </c>
      <c r="Y60" s="25"/>
    </row>
    <row r="61" spans="1:25" s="1" customFormat="1" ht="13.9" customHeight="1" x14ac:dyDescent="0.2">
      <c r="A61" s="19" t="s">
        <v>72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5"/>
      <c r="M61" s="11" t="s">
        <v>71</v>
      </c>
      <c r="N61" s="11" t="s">
        <v>51</v>
      </c>
      <c r="O61" s="5"/>
      <c r="P61" s="21">
        <v>1592718.58</v>
      </c>
      <c r="Q61" s="21"/>
      <c r="R61" s="21"/>
      <c r="S61" s="21">
        <v>370613.11</v>
      </c>
      <c r="T61" s="21"/>
      <c r="U61" s="21"/>
      <c r="V61" s="21"/>
      <c r="W61" s="21"/>
      <c r="X61" s="18">
        <v>1222105.47</v>
      </c>
      <c r="Y61" s="18"/>
    </row>
    <row r="62" spans="1:25" s="1" customFormat="1" ht="13.9" customHeight="1" x14ac:dyDescent="0.2">
      <c r="A62" s="19" t="s">
        <v>73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5"/>
      <c r="M62" s="11" t="s">
        <v>71</v>
      </c>
      <c r="N62" s="11" t="s">
        <v>52</v>
      </c>
      <c r="O62" s="5"/>
      <c r="P62" s="21">
        <v>17300000</v>
      </c>
      <c r="Q62" s="21"/>
      <c r="R62" s="21"/>
      <c r="S62" s="21">
        <v>100000</v>
      </c>
      <c r="T62" s="21"/>
      <c r="U62" s="21"/>
      <c r="V62" s="21"/>
      <c r="W62" s="21"/>
      <c r="X62" s="18">
        <v>17200000</v>
      </c>
      <c r="Y62" s="18"/>
    </row>
    <row r="63" spans="1:25" s="1" customFormat="1" ht="13.9" customHeight="1" x14ac:dyDescent="0.2">
      <c r="A63" s="19" t="s">
        <v>74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5"/>
      <c r="M63" s="11" t="s">
        <v>71</v>
      </c>
      <c r="N63" s="11" t="s">
        <v>59</v>
      </c>
      <c r="O63" s="5"/>
      <c r="P63" s="21">
        <v>4651047.57</v>
      </c>
      <c r="Q63" s="21"/>
      <c r="R63" s="21"/>
      <c r="S63" s="21">
        <v>1579637.48</v>
      </c>
      <c r="T63" s="21"/>
      <c r="U63" s="21"/>
      <c r="V63" s="21"/>
      <c r="W63" s="21"/>
      <c r="X63" s="18">
        <v>3071410.09</v>
      </c>
      <c r="Y63" s="18"/>
    </row>
    <row r="64" spans="1:25" s="1" customFormat="1" ht="13.9" customHeight="1" x14ac:dyDescent="0.2">
      <c r="A64" s="19" t="s">
        <v>75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5"/>
      <c r="M64" s="11" t="s">
        <v>71</v>
      </c>
      <c r="N64" s="11" t="s">
        <v>71</v>
      </c>
      <c r="O64" s="5"/>
      <c r="P64" s="21">
        <v>241642</v>
      </c>
      <c r="Q64" s="21"/>
      <c r="R64" s="21"/>
      <c r="S64" s="21">
        <v>120821</v>
      </c>
      <c r="T64" s="21"/>
      <c r="U64" s="21"/>
      <c r="V64" s="21"/>
      <c r="W64" s="21"/>
      <c r="X64" s="18">
        <v>120821</v>
      </c>
      <c r="Y64" s="18"/>
    </row>
    <row r="65" spans="1:25" s="1" customFormat="1" ht="13.9" customHeight="1" x14ac:dyDescent="0.2">
      <c r="A65" s="22" t="s">
        <v>76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3"/>
      <c r="M65" s="14" t="s">
        <v>77</v>
      </c>
      <c r="N65" s="14"/>
      <c r="O65" s="13"/>
      <c r="P65" s="23">
        <f>P66</f>
        <v>2647300</v>
      </c>
      <c r="Q65" s="23"/>
      <c r="R65" s="23"/>
      <c r="S65" s="23">
        <f>S66</f>
        <v>1407011.77</v>
      </c>
      <c r="T65" s="23"/>
      <c r="U65" s="23"/>
      <c r="V65" s="23"/>
      <c r="W65" s="23"/>
      <c r="X65" s="24">
        <f>X66</f>
        <v>1240288.23</v>
      </c>
      <c r="Y65" s="24"/>
    </row>
    <row r="66" spans="1:25" s="1" customFormat="1" ht="13.9" customHeight="1" x14ac:dyDescent="0.2">
      <c r="A66" s="19" t="s">
        <v>78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5"/>
      <c r="M66" s="11" t="s">
        <v>77</v>
      </c>
      <c r="N66" s="11" t="s">
        <v>77</v>
      </c>
      <c r="O66" s="5"/>
      <c r="P66" s="21">
        <v>2647300</v>
      </c>
      <c r="Q66" s="21"/>
      <c r="R66" s="21"/>
      <c r="S66" s="21">
        <v>1407011.77</v>
      </c>
      <c r="T66" s="21"/>
      <c r="U66" s="21"/>
      <c r="V66" s="21"/>
      <c r="W66" s="21"/>
      <c r="X66" s="18">
        <v>1240288.23</v>
      </c>
      <c r="Y66" s="18"/>
    </row>
    <row r="67" spans="1:25" s="1" customFormat="1" ht="13.9" customHeight="1" x14ac:dyDescent="0.2">
      <c r="A67" s="22" t="s">
        <v>79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3"/>
      <c r="M67" s="14" t="s">
        <v>80</v>
      </c>
      <c r="N67" s="14"/>
      <c r="O67" s="13"/>
      <c r="P67" s="23">
        <f>P68</f>
        <v>8943400</v>
      </c>
      <c r="Q67" s="23"/>
      <c r="R67" s="23"/>
      <c r="S67" s="23">
        <f>S68</f>
        <v>4889486.6399999997</v>
      </c>
      <c r="T67" s="23"/>
      <c r="U67" s="23"/>
      <c r="V67" s="23"/>
      <c r="W67" s="23"/>
      <c r="X67" s="24">
        <f>X68</f>
        <v>4053913.36</v>
      </c>
      <c r="Y67" s="24"/>
    </row>
    <row r="68" spans="1:25" s="1" customFormat="1" ht="13.9" customHeight="1" x14ac:dyDescent="0.2">
      <c r="A68" s="19" t="s">
        <v>81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5"/>
      <c r="M68" s="11" t="s">
        <v>80</v>
      </c>
      <c r="N68" s="11" t="s">
        <v>51</v>
      </c>
      <c r="O68" s="5"/>
      <c r="P68" s="21">
        <v>8943400</v>
      </c>
      <c r="Q68" s="21"/>
      <c r="R68" s="21"/>
      <c r="S68" s="21">
        <v>4889486.6399999997</v>
      </c>
      <c r="T68" s="21"/>
      <c r="U68" s="21"/>
      <c r="V68" s="21"/>
      <c r="W68" s="21"/>
      <c r="X68" s="18">
        <v>4053913.36</v>
      </c>
      <c r="Y68" s="18"/>
    </row>
    <row r="69" spans="1:25" s="1" customFormat="1" ht="13.9" customHeight="1" x14ac:dyDescent="0.2">
      <c r="A69" s="22" t="s">
        <v>82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3"/>
      <c r="M69" s="14" t="s">
        <v>69</v>
      </c>
      <c r="N69" s="14"/>
      <c r="O69" s="13"/>
      <c r="P69" s="23">
        <f>P70</f>
        <v>280000</v>
      </c>
      <c r="Q69" s="23"/>
      <c r="R69" s="23"/>
      <c r="S69" s="23">
        <f>S70</f>
        <v>128000</v>
      </c>
      <c r="T69" s="23"/>
      <c r="U69" s="23"/>
      <c r="V69" s="23"/>
      <c r="W69" s="23"/>
      <c r="X69" s="24">
        <f>X70</f>
        <v>152000</v>
      </c>
      <c r="Y69" s="24"/>
    </row>
    <row r="70" spans="1:25" s="1" customFormat="1" ht="13.9" customHeight="1" x14ac:dyDescent="0.2">
      <c r="A70" s="19" t="s">
        <v>83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5"/>
      <c r="M70" s="11" t="s">
        <v>69</v>
      </c>
      <c r="N70" s="11" t="s">
        <v>51</v>
      </c>
      <c r="O70" s="5"/>
      <c r="P70" s="21">
        <v>280000</v>
      </c>
      <c r="Q70" s="21"/>
      <c r="R70" s="21"/>
      <c r="S70" s="21">
        <v>128000</v>
      </c>
      <c r="T70" s="21"/>
      <c r="U70" s="21"/>
      <c r="V70" s="21"/>
      <c r="W70" s="21"/>
      <c r="X70" s="18">
        <v>152000</v>
      </c>
      <c r="Y70" s="18"/>
    </row>
    <row r="71" spans="1:25" s="1" customFormat="1" ht="13.9" customHeight="1" x14ac:dyDescent="0.2">
      <c r="A71" s="22" t="s">
        <v>84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3"/>
      <c r="M71" s="14" t="s">
        <v>54</v>
      </c>
      <c r="N71" s="14"/>
      <c r="O71" s="13"/>
      <c r="P71" s="23">
        <f>P72</f>
        <v>30000</v>
      </c>
      <c r="Q71" s="23"/>
      <c r="R71" s="23"/>
      <c r="S71" s="23">
        <f>S72</f>
        <v>12738</v>
      </c>
      <c r="T71" s="23"/>
      <c r="U71" s="23"/>
      <c r="V71" s="23"/>
      <c r="W71" s="23"/>
      <c r="X71" s="24">
        <f>X72</f>
        <v>17262</v>
      </c>
      <c r="Y71" s="24"/>
    </row>
    <row r="72" spans="1:25" s="1" customFormat="1" ht="13.9" customHeight="1" x14ac:dyDescent="0.2">
      <c r="A72" s="19" t="s">
        <v>85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5"/>
      <c r="M72" s="11" t="s">
        <v>54</v>
      </c>
      <c r="N72" s="11" t="s">
        <v>51</v>
      </c>
      <c r="O72" s="5"/>
      <c r="P72" s="21">
        <v>30000</v>
      </c>
      <c r="Q72" s="21"/>
      <c r="R72" s="21"/>
      <c r="S72" s="21">
        <v>12738</v>
      </c>
      <c r="T72" s="21"/>
      <c r="U72" s="21"/>
      <c r="V72" s="21"/>
      <c r="W72" s="21"/>
      <c r="X72" s="18">
        <v>17262</v>
      </c>
      <c r="Y72" s="18"/>
    </row>
    <row r="73" spans="1:25" s="1" customFormat="1" ht="13.9" customHeight="1" x14ac:dyDescent="0.2">
      <c r="A73" s="22" t="s">
        <v>86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3"/>
      <c r="M73" s="14" t="s">
        <v>87</v>
      </c>
      <c r="N73" s="14"/>
      <c r="O73" s="13"/>
      <c r="P73" s="23">
        <f>P74</f>
        <v>80000</v>
      </c>
      <c r="Q73" s="23"/>
      <c r="R73" s="23"/>
      <c r="S73" s="23">
        <f>S74</f>
        <v>43036.68</v>
      </c>
      <c r="T73" s="23"/>
      <c r="U73" s="23"/>
      <c r="V73" s="23"/>
      <c r="W73" s="23"/>
      <c r="X73" s="24">
        <f>X74</f>
        <v>36963.32</v>
      </c>
      <c r="Y73" s="24"/>
    </row>
    <row r="74" spans="1:25" s="1" customFormat="1" ht="22.9" customHeight="1" x14ac:dyDescent="0.2">
      <c r="A74" s="19" t="s">
        <v>88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5"/>
      <c r="M74" s="11" t="s">
        <v>87</v>
      </c>
      <c r="N74" s="11" t="s">
        <v>53</v>
      </c>
      <c r="O74" s="5"/>
      <c r="P74" s="21">
        <v>80000</v>
      </c>
      <c r="Q74" s="21"/>
      <c r="R74" s="21"/>
      <c r="S74" s="21">
        <v>43036.68</v>
      </c>
      <c r="T74" s="21"/>
      <c r="U74" s="21"/>
      <c r="V74" s="21"/>
      <c r="W74" s="21"/>
      <c r="X74" s="18">
        <v>36963.32</v>
      </c>
      <c r="Y74" s="18"/>
    </row>
    <row r="77" spans="1:25" x14ac:dyDescent="0.2">
      <c r="A77" s="17" t="s">
        <v>93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25.15" customHeight="1" x14ac:dyDescent="0.2">
      <c r="A78" s="17" t="s">
        <v>95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x14ac:dyDescent="0.2">
      <c r="A79" s="17" t="s">
        <v>94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</sheetData>
  <mergeCells count="273">
    <mergeCell ref="A12:K12"/>
    <mergeCell ref="L12:Q12"/>
    <mergeCell ref="R12:V12"/>
    <mergeCell ref="W12:Y12"/>
    <mergeCell ref="A1:X1"/>
    <mergeCell ref="A2:X2"/>
    <mergeCell ref="A3:U3"/>
    <mergeCell ref="V3:X3"/>
    <mergeCell ref="A4:E5"/>
    <mergeCell ref="F4:T5"/>
    <mergeCell ref="U4:X4"/>
    <mergeCell ref="U5:X5"/>
    <mergeCell ref="A11:K11"/>
    <mergeCell ref="L11:Q11"/>
    <mergeCell ref="R11:V11"/>
    <mergeCell ref="W11:Y11"/>
    <mergeCell ref="A9:Y9"/>
    <mergeCell ref="A10:K10"/>
    <mergeCell ref="L10:Q10"/>
    <mergeCell ref="R10:V10"/>
    <mergeCell ref="W10:Y10"/>
    <mergeCell ref="A6:F6"/>
    <mergeCell ref="G6:T6"/>
    <mergeCell ref="U6:X6"/>
    <mergeCell ref="B7:X7"/>
    <mergeCell ref="A8:D8"/>
    <mergeCell ref="E8:S8"/>
    <mergeCell ref="T8:X8"/>
    <mergeCell ref="A16:K16"/>
    <mergeCell ref="L16:Q16"/>
    <mergeCell ref="R16:V16"/>
    <mergeCell ref="W16:Y16"/>
    <mergeCell ref="A15:K15"/>
    <mergeCell ref="L15:Q15"/>
    <mergeCell ref="R15:V15"/>
    <mergeCell ref="W15:Y15"/>
    <mergeCell ref="A14:K14"/>
    <mergeCell ref="L14:Q14"/>
    <mergeCell ref="R14:V14"/>
    <mergeCell ref="W14:Y14"/>
    <mergeCell ref="A13:K13"/>
    <mergeCell ref="L13:Q13"/>
    <mergeCell ref="R13:V13"/>
    <mergeCell ref="W13:Y13"/>
    <mergeCell ref="A19:K19"/>
    <mergeCell ref="L19:Q19"/>
    <mergeCell ref="R19:V19"/>
    <mergeCell ref="W19:Y19"/>
    <mergeCell ref="A18:K18"/>
    <mergeCell ref="L18:Q18"/>
    <mergeCell ref="R18:V18"/>
    <mergeCell ref="W18:Y18"/>
    <mergeCell ref="A17:K17"/>
    <mergeCell ref="L17:Q17"/>
    <mergeCell ref="R17:V17"/>
    <mergeCell ref="W17:Y17"/>
    <mergeCell ref="A22:K22"/>
    <mergeCell ref="L22:Q22"/>
    <mergeCell ref="R22:V22"/>
    <mergeCell ref="W22:Y22"/>
    <mergeCell ref="A21:K21"/>
    <mergeCell ref="L21:Q21"/>
    <mergeCell ref="R21:V21"/>
    <mergeCell ref="W21:Y21"/>
    <mergeCell ref="A20:K20"/>
    <mergeCell ref="L20:Q20"/>
    <mergeCell ref="R20:V20"/>
    <mergeCell ref="W20:Y20"/>
    <mergeCell ref="A25:K25"/>
    <mergeCell ref="L25:Q25"/>
    <mergeCell ref="R25:V25"/>
    <mergeCell ref="W25:Y25"/>
    <mergeCell ref="A24:K24"/>
    <mergeCell ref="L24:Q24"/>
    <mergeCell ref="R24:V24"/>
    <mergeCell ref="W24:Y24"/>
    <mergeCell ref="A23:K23"/>
    <mergeCell ref="L23:Q23"/>
    <mergeCell ref="R23:V23"/>
    <mergeCell ref="W23:Y23"/>
    <mergeCell ref="A28:K28"/>
    <mergeCell ref="L28:Q28"/>
    <mergeCell ref="R28:V28"/>
    <mergeCell ref="W28:Y28"/>
    <mergeCell ref="A27:K27"/>
    <mergeCell ref="L27:Q27"/>
    <mergeCell ref="R27:V27"/>
    <mergeCell ref="W27:Y27"/>
    <mergeCell ref="A26:K26"/>
    <mergeCell ref="L26:Q26"/>
    <mergeCell ref="R26:V26"/>
    <mergeCell ref="W26:Y26"/>
    <mergeCell ref="A31:K31"/>
    <mergeCell ref="L31:Q31"/>
    <mergeCell ref="R31:V31"/>
    <mergeCell ref="W31:Y31"/>
    <mergeCell ref="A30:K30"/>
    <mergeCell ref="L30:Q30"/>
    <mergeCell ref="R30:V30"/>
    <mergeCell ref="W30:Y30"/>
    <mergeCell ref="A29:K29"/>
    <mergeCell ref="L29:Q29"/>
    <mergeCell ref="R29:V29"/>
    <mergeCell ref="W29:Y29"/>
    <mergeCell ref="A34:K34"/>
    <mergeCell ref="L34:Q34"/>
    <mergeCell ref="R34:V34"/>
    <mergeCell ref="W34:Y34"/>
    <mergeCell ref="A33:K33"/>
    <mergeCell ref="L33:Q33"/>
    <mergeCell ref="R33:V33"/>
    <mergeCell ref="W33:Y33"/>
    <mergeCell ref="A32:K32"/>
    <mergeCell ref="L32:Q32"/>
    <mergeCell ref="R32:V32"/>
    <mergeCell ref="W32:Y32"/>
    <mergeCell ref="A37:K37"/>
    <mergeCell ref="L37:Q37"/>
    <mergeCell ref="R37:V37"/>
    <mergeCell ref="W37:Y37"/>
    <mergeCell ref="A36:K36"/>
    <mergeCell ref="L36:Q36"/>
    <mergeCell ref="R36:V36"/>
    <mergeCell ref="W36:Y36"/>
    <mergeCell ref="A35:K35"/>
    <mergeCell ref="L35:Q35"/>
    <mergeCell ref="R35:V35"/>
    <mergeCell ref="W35:Y35"/>
    <mergeCell ref="S43:W43"/>
    <mergeCell ref="X43:Y43"/>
    <mergeCell ref="A40:K40"/>
    <mergeCell ref="L40:Q40"/>
    <mergeCell ref="R40:V40"/>
    <mergeCell ref="W40:Y40"/>
    <mergeCell ref="A38:K38"/>
    <mergeCell ref="L38:Q38"/>
    <mergeCell ref="R38:V38"/>
    <mergeCell ref="W38:Y38"/>
    <mergeCell ref="A39:K39"/>
    <mergeCell ref="L39:Q39"/>
    <mergeCell ref="R39:V39"/>
    <mergeCell ref="W39:Y39"/>
    <mergeCell ref="A41:Y41"/>
    <mergeCell ref="A42:Y42"/>
    <mergeCell ref="A43:K43"/>
    <mergeCell ref="P43:R43"/>
    <mergeCell ref="X46:Y46"/>
    <mergeCell ref="A47:K47"/>
    <mergeCell ref="P47:R47"/>
    <mergeCell ref="S47:W47"/>
    <mergeCell ref="X47:Y47"/>
    <mergeCell ref="A46:K46"/>
    <mergeCell ref="P46:R46"/>
    <mergeCell ref="S46:W46"/>
    <mergeCell ref="X44:Y44"/>
    <mergeCell ref="A45:K45"/>
    <mergeCell ref="P45:R45"/>
    <mergeCell ref="S45:W45"/>
    <mergeCell ref="X45:Y45"/>
    <mergeCell ref="A44:K44"/>
    <mergeCell ref="P44:R44"/>
    <mergeCell ref="S44:W44"/>
    <mergeCell ref="X50:Y50"/>
    <mergeCell ref="A51:K51"/>
    <mergeCell ref="P51:R51"/>
    <mergeCell ref="S51:W51"/>
    <mergeCell ref="X51:Y51"/>
    <mergeCell ref="A50:K50"/>
    <mergeCell ref="P50:R50"/>
    <mergeCell ref="S50:W50"/>
    <mergeCell ref="X48:Y48"/>
    <mergeCell ref="A49:K49"/>
    <mergeCell ref="P49:R49"/>
    <mergeCell ref="S49:W49"/>
    <mergeCell ref="X49:Y49"/>
    <mergeCell ref="A48:K48"/>
    <mergeCell ref="P48:R48"/>
    <mergeCell ref="S48:W48"/>
    <mergeCell ref="X54:Y54"/>
    <mergeCell ref="A55:K55"/>
    <mergeCell ref="P55:R55"/>
    <mergeCell ref="S55:W55"/>
    <mergeCell ref="X55:Y55"/>
    <mergeCell ref="A54:K54"/>
    <mergeCell ref="P54:R54"/>
    <mergeCell ref="S54:W54"/>
    <mergeCell ref="X52:Y52"/>
    <mergeCell ref="A53:K53"/>
    <mergeCell ref="P53:R53"/>
    <mergeCell ref="S53:W53"/>
    <mergeCell ref="X53:Y53"/>
    <mergeCell ref="A52:K52"/>
    <mergeCell ref="P52:R52"/>
    <mergeCell ref="S52:W52"/>
    <mergeCell ref="X58:Y58"/>
    <mergeCell ref="A59:K59"/>
    <mergeCell ref="P59:R59"/>
    <mergeCell ref="S59:W59"/>
    <mergeCell ref="X59:Y59"/>
    <mergeCell ref="A58:K58"/>
    <mergeCell ref="P58:R58"/>
    <mergeCell ref="S58:W58"/>
    <mergeCell ref="X56:Y56"/>
    <mergeCell ref="A57:K57"/>
    <mergeCell ref="P57:R57"/>
    <mergeCell ref="S57:W57"/>
    <mergeCell ref="X57:Y57"/>
    <mergeCell ref="A56:K56"/>
    <mergeCell ref="P56:R56"/>
    <mergeCell ref="S56:W56"/>
    <mergeCell ref="X62:Y62"/>
    <mergeCell ref="A63:K63"/>
    <mergeCell ref="P63:R63"/>
    <mergeCell ref="S63:W63"/>
    <mergeCell ref="X63:Y63"/>
    <mergeCell ref="A62:K62"/>
    <mergeCell ref="P62:R62"/>
    <mergeCell ref="S62:W62"/>
    <mergeCell ref="X60:Y60"/>
    <mergeCell ref="A61:K61"/>
    <mergeCell ref="P61:R61"/>
    <mergeCell ref="S61:W61"/>
    <mergeCell ref="X61:Y61"/>
    <mergeCell ref="A60:K60"/>
    <mergeCell ref="P60:R60"/>
    <mergeCell ref="S60:W60"/>
    <mergeCell ref="X66:Y66"/>
    <mergeCell ref="A67:K67"/>
    <mergeCell ref="P67:R67"/>
    <mergeCell ref="S67:W67"/>
    <mergeCell ref="X67:Y67"/>
    <mergeCell ref="A66:K66"/>
    <mergeCell ref="P66:R66"/>
    <mergeCell ref="S66:W66"/>
    <mergeCell ref="X64:Y64"/>
    <mergeCell ref="A65:K65"/>
    <mergeCell ref="P65:R65"/>
    <mergeCell ref="S65:W65"/>
    <mergeCell ref="X65:Y65"/>
    <mergeCell ref="A64:K64"/>
    <mergeCell ref="P64:R64"/>
    <mergeCell ref="S64:W64"/>
    <mergeCell ref="X70:Y70"/>
    <mergeCell ref="A71:K71"/>
    <mergeCell ref="P71:R71"/>
    <mergeCell ref="S71:W71"/>
    <mergeCell ref="X71:Y71"/>
    <mergeCell ref="A70:K70"/>
    <mergeCell ref="P70:R70"/>
    <mergeCell ref="S70:W70"/>
    <mergeCell ref="X68:Y68"/>
    <mergeCell ref="A69:K69"/>
    <mergeCell ref="P69:R69"/>
    <mergeCell ref="S69:W69"/>
    <mergeCell ref="X69:Y69"/>
    <mergeCell ref="A68:K68"/>
    <mergeCell ref="P68:R68"/>
    <mergeCell ref="S68:W68"/>
    <mergeCell ref="A77:Y77"/>
    <mergeCell ref="A78:Y78"/>
    <mergeCell ref="A79:Y79"/>
    <mergeCell ref="X74:Y74"/>
    <mergeCell ref="A74:K74"/>
    <mergeCell ref="P74:R74"/>
    <mergeCell ref="S74:W74"/>
    <mergeCell ref="X72:Y72"/>
    <mergeCell ref="A73:K73"/>
    <mergeCell ref="P73:R73"/>
    <mergeCell ref="S73:W73"/>
    <mergeCell ref="X73:Y73"/>
    <mergeCell ref="A72:K72"/>
    <mergeCell ref="P72:R72"/>
    <mergeCell ref="S72:W72"/>
  </mergeCells>
  <pageMargins left="0.39370078740157483" right="0" top="0.39370078740157483" bottom="0" header="0.5" footer="0.5"/>
  <pageSetup paperSize="9" firstPageNumber="4294967295" orientation="landscape" horizontalDpi="0" verticalDpi="0" r:id="rId1"/>
  <headerFooter alignWithMargins="0">
    <oddFooter>&amp;CСтраница &amp;С из &amp;К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2017-08-10T10:28:30Z</dcterms:created>
  <dcterms:modified xsi:type="dcterms:W3CDTF">2017-08-11T09:34:43Z</dcterms:modified>
</cp:coreProperties>
</file>