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Лист1!$A$14:$WVO$166</definedName>
  </definedNames>
  <calcPr calcId="125725" refMode="R1C1"/>
</workbook>
</file>

<file path=xl/calcChain.xml><?xml version="1.0" encoding="utf-8"?>
<calcChain xmlns="http://schemas.openxmlformats.org/spreadsheetml/2006/main">
  <c r="F86" i="1"/>
  <c r="D86"/>
  <c r="F87"/>
  <c r="D87"/>
  <c r="F100"/>
  <c r="D100"/>
  <c r="F103"/>
  <c r="F102"/>
  <c r="F101"/>
  <c r="D103"/>
  <c r="D102"/>
  <c r="D101"/>
  <c r="F151"/>
  <c r="D151"/>
  <c r="F145"/>
  <c r="D145"/>
  <c r="F156"/>
  <c r="D156"/>
  <c r="F159"/>
  <c r="F158"/>
  <c r="F157"/>
  <c r="D159"/>
  <c r="D158"/>
  <c r="D157"/>
  <c r="F166"/>
  <c r="D166"/>
  <c r="F165"/>
  <c r="D165"/>
  <c r="F164"/>
  <c r="D164"/>
  <c r="F163"/>
  <c r="D163"/>
  <c r="F162"/>
  <c r="D162"/>
  <c r="F161"/>
  <c r="D161"/>
  <c r="F160"/>
  <c r="D160"/>
  <c r="F155"/>
  <c r="D155"/>
  <c r="F154"/>
  <c r="D154"/>
  <c r="F153"/>
  <c r="D153"/>
  <c r="F152"/>
  <c r="D152"/>
  <c r="F150"/>
  <c r="D150"/>
  <c r="F149"/>
  <c r="D149"/>
  <c r="F148"/>
  <c r="D148"/>
  <c r="F147"/>
  <c r="D147"/>
  <c r="F146"/>
  <c r="D146"/>
  <c r="F144"/>
  <c r="D144"/>
  <c r="F143"/>
  <c r="D143"/>
  <c r="F142"/>
  <c r="D142"/>
  <c r="F141"/>
  <c r="D141"/>
  <c r="F140"/>
  <c r="D140"/>
  <c r="F139"/>
  <c r="D139"/>
  <c r="F138"/>
  <c r="D138"/>
  <c r="F137"/>
  <c r="D137"/>
  <c r="F136"/>
  <c r="D136"/>
  <c r="F135"/>
  <c r="D135"/>
  <c r="F134"/>
  <c r="D134"/>
  <c r="F133"/>
  <c r="D133"/>
  <c r="F132"/>
  <c r="D132"/>
  <c r="F131"/>
  <c r="D131"/>
  <c r="F130"/>
  <c r="D130"/>
  <c r="F129"/>
  <c r="D129"/>
  <c r="F128"/>
  <c r="D128"/>
  <c r="F127"/>
  <c r="D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D104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5"/>
  <c r="G85" s="1"/>
  <c r="D85"/>
  <c r="E85" s="1"/>
  <c r="F84"/>
  <c r="G84" s="1"/>
  <c r="D84"/>
  <c r="E84" s="1"/>
  <c r="F83"/>
  <c r="G83" s="1"/>
  <c r="D83"/>
  <c r="E83" s="1"/>
  <c r="F82"/>
  <c r="G82" s="1"/>
  <c r="D82"/>
  <c r="E82" s="1"/>
  <c r="F81"/>
  <c r="G81" s="1"/>
  <c r="D81"/>
  <c r="E81" s="1"/>
  <c r="F80"/>
  <c r="G80" s="1"/>
  <c r="D80"/>
  <c r="E80" s="1"/>
  <c r="F79"/>
  <c r="G79" s="1"/>
  <c r="D79"/>
  <c r="E79" s="1"/>
  <c r="F78"/>
  <c r="G78" s="1"/>
  <c r="D78"/>
  <c r="E78" s="1"/>
  <c r="F77"/>
  <c r="G77" s="1"/>
  <c r="D77"/>
  <c r="E77" s="1"/>
  <c r="F76"/>
  <c r="G76" s="1"/>
  <c r="D76"/>
  <c r="E76" s="1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G48"/>
  <c r="F48"/>
  <c r="E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G27"/>
  <c r="F27"/>
  <c r="E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</calcChain>
</file>

<file path=xl/sharedStrings.xml><?xml version="1.0" encoding="utf-8"?>
<sst xmlns="http://schemas.openxmlformats.org/spreadsheetml/2006/main" count="474" uniqueCount="170">
  <si>
    <t/>
  </si>
  <si>
    <t xml:space="preserve">к решению Совета депутатов городского поселения </t>
  </si>
  <si>
    <t xml:space="preserve">Куминский </t>
  </si>
  <si>
    <t>Наименование</t>
  </si>
  <si>
    <t>ЦСР</t>
  </si>
  <si>
    <t>КВР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</si>
  <si>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</si>
  <si>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</si>
  <si>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</si>
  <si>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</si>
  <si>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</si>
  <si>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</si>
  <si>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</si>
  <si>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</si>
  <si>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</t>
  </si>
  <si>
    <t>6000000000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</si>
  <si>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</si>
  <si>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</si>
  <si>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</si>
  <si>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</si>
  <si>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Условно утвержденные расходы</t>
  </si>
  <si>
    <t>6000000999</t>
  </si>
  <si>
    <t>Резервные средства</t>
  </si>
  <si>
    <t>870</t>
  </si>
  <si>
    <t>Итого</t>
  </si>
  <si>
    <t>0900000000</t>
  </si>
  <si>
    <t>Подпрограмма "Обеспечение прав граждан на доступ к культурным ценностям и информации"</t>
  </si>
  <si>
    <t>0910000000</t>
  </si>
  <si>
    <t>Мероприятие "Заключение договоров на специализированную охрану объекта культуры установка и обслуживание систем видеонаблюдения"</t>
  </si>
  <si>
    <t>0912200000</t>
  </si>
  <si>
    <t>0912200590</t>
  </si>
  <si>
    <t>Мероприятие "Обеспечение деятельности (оказание услуг) учреждением"</t>
  </si>
  <si>
    <t>0913100000</t>
  </si>
  <si>
    <t>0913100590</t>
  </si>
  <si>
    <t>1000000000</t>
  </si>
  <si>
    <t>Подпрограмма "Развитие муниципальной службы и резерва управленческих кадров"</t>
  </si>
  <si>
    <t>1010000000</t>
  </si>
  <si>
    <t>Мероприятие "Участие в обучающих мероприятиях (семинары, круглые столы, совещания и т.п.) для муниципальных служащих"</t>
  </si>
  <si>
    <t>1014200000</t>
  </si>
  <si>
    <t>1014202400</t>
  </si>
  <si>
    <t xml:space="preserve">Мероприятие "Использование информационно - правовых систем для повышения эффективности деятельности муниципальных служащих,  лиц, осуществляющих  техническое обеспечение деятельности муниципальной службы, работников МКУ «СХО" </t>
  </si>
  <si>
    <t>1014400000</t>
  </si>
  <si>
    <t>1014400590</t>
  </si>
  <si>
    <t>1014402400</t>
  </si>
  <si>
    <t>Мероприятие "Опубликование в средствах массовой информации нормативно – правовых актов органов местного самоуправления городского поселения Куминский"</t>
  </si>
  <si>
    <t>1014500000</t>
  </si>
  <si>
    <t>1014502400</t>
  </si>
  <si>
    <t>Мероприятие "Использование средств резервного фонда городского поселения Куминский"</t>
  </si>
  <si>
    <t>1014700000</t>
  </si>
  <si>
    <t>1014707050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</si>
  <si>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«Служба хозяйственного обеспечения Администрации городскогого поселения Куминский"</t>
  </si>
  <si>
    <t>1040000000</t>
  </si>
  <si>
    <t>Мероприятие "Содержание главы городского поселения Куминский"</t>
  </si>
  <si>
    <t>1041100000</t>
  </si>
  <si>
    <t>1041102030</t>
  </si>
  <si>
    <t>Мероприятие "Содержание администрации городского поселения Куминский, в том числе расходы на администрирование полномочий, переданных администрации Кондинского района и командировочные расходы"</t>
  </si>
  <si>
    <t>1041200000</t>
  </si>
  <si>
    <t>1041202040</t>
  </si>
  <si>
    <t>Мероприятие "Содержание работников МКУ "СХО", в том числе командировочные расходы"</t>
  </si>
  <si>
    <t>1041300000</t>
  </si>
  <si>
    <t>1041300590</t>
  </si>
  <si>
    <t>1041400000</t>
  </si>
  <si>
    <t>1041400590</t>
  </si>
  <si>
    <t>1041402400</t>
  </si>
  <si>
    <t>Мероприятие "Содействие занятости населения"</t>
  </si>
  <si>
    <t>1042100000</t>
  </si>
  <si>
    <t>1042185060</t>
  </si>
  <si>
    <t>1042195060</t>
  </si>
  <si>
    <t>Муниципальная программа "Автомобильные дороги городского поселения Куминский. Текущий ремонт и содержания на 2020 – 2022 годы и на период до 2030 года"</t>
  </si>
  <si>
    <t>1100000000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</si>
  <si>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</si>
  <si>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1110000000</t>
  </si>
  <si>
    <t>Мероприятие "Содержание автомобильных дорог муниципального обрзования городское поселение Куминский"</t>
  </si>
  <si>
    <t>1111100000</t>
  </si>
  <si>
    <t>1111192400</t>
  </si>
  <si>
    <t>Мероприятие "Техническое обслуживание уличного освещения"</t>
  </si>
  <si>
    <t>1111200000</t>
  </si>
  <si>
    <t>1111292400</t>
  </si>
  <si>
    <t>Мероприятие "Приобретение материалов, запасных частей, энергосберегающих светильников для технического обслуживания уличного освещения"</t>
  </si>
  <si>
    <t>1111300000</t>
  </si>
  <si>
    <t>1111392400</t>
  </si>
  <si>
    <t>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</si>
  <si>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1111400000</t>
  </si>
  <si>
    <t>1111492400</t>
  </si>
  <si>
    <t>Мероприятие "Строительство и ремонт тротуаров и пешеходных дорожек на территории городского поселения Куминский"</t>
  </si>
  <si>
    <t>1111500000</t>
  </si>
  <si>
    <t>1111592400</t>
  </si>
  <si>
    <t>1112100000</t>
  </si>
  <si>
    <t>1112192400</t>
  </si>
  <si>
    <t>Муниципальная программа"Профилактика терроризма и экстремизма,гармонизация межэтнических и межкультурных отношений,профилактика правонарушений в общественных местах на территории городского поселения Куминский на 2020 - 2022 годы и на период до 2030 года"</t>
  </si>
  <si>
    <t>1200000000</t>
  </si>
  <si>
    <t>Подпрограмма "Профилактика правонарушений в общественных местах"</t>
  </si>
  <si>
    <t>1220000000</t>
  </si>
  <si>
    <t>Мероприятие "Материальное стимулирование народных дружинников и предоставление мер поддержки"</t>
  </si>
  <si>
    <t>1221100000</t>
  </si>
  <si>
    <t>1221182300</t>
  </si>
  <si>
    <t>Расходы на софинасирование материального стимулирования народных дружинников и предоставление мер поддержки (Бюджет поселения)</t>
  </si>
  <si>
    <t>12211S2300</t>
  </si>
  <si>
    <t>Муниципальная программа "Поддержка жилищного хозяйства и капитальный ремонт муниципального жилищного фонда в городском поселении Куминский  на 2020- 2021 годы и на период до 2030 года»</t>
  </si>
  <si>
    <t>1300000000</t>
  </si>
  <si>
    <t>Подпрограмма "Содержание  общего имущества в МКД в части муниципальных квартир"</t>
  </si>
  <si>
    <t>1350000000</t>
  </si>
  <si>
    <t>Мероприятие "Взносы на капитальный ремонт общего имущества МКД"</t>
  </si>
  <si>
    <t>1351300000</t>
  </si>
  <si>
    <t>1351302400</t>
  </si>
  <si>
    <t>Муниципальная программа "Благоустройство муниципального образования городское поселение Куминский на 2020-2021 годы и на период до 2030 год"</t>
  </si>
  <si>
    <t>1400000000</t>
  </si>
  <si>
    <t>Подпрограмма "Прочее благоустройство"</t>
  </si>
  <si>
    <t>1430000000</t>
  </si>
  <si>
    <t>Прочие мероприятия по улучшению внешнего облика поселения</t>
  </si>
  <si>
    <t>1431300000</t>
  </si>
  <si>
    <t>1431300590</t>
  </si>
  <si>
    <t>рублей</t>
  </si>
  <si>
    <t>Сумма на год</t>
  </si>
  <si>
    <t>в т.ч за счет субвенции</t>
  </si>
  <si>
    <t>2022 год</t>
  </si>
  <si>
    <t>2023 год</t>
  </si>
  <si>
    <t>Расходы на обеспечение деятельности (оказание услуг) муниципальных учреждений</t>
  </si>
  <si>
    <t>Прочие мероприятия органов местного самоуправления</t>
  </si>
  <si>
    <t>Расходы из резервного фонда городского поселения Куминский</t>
  </si>
  <si>
    <t>Глава (высшее должностное лицо)муниципального образования.</t>
  </si>
  <si>
    <t>Расходы на обеспечение функций органами местного самоуправления</t>
  </si>
  <si>
    <t xml:space="preserve">Мероприятие " Обеспечение деятельности администрации городского поселения Куминский и МКУ "СХО" </t>
  </si>
  <si>
    <t xml:space="preserve">Расходы на реализацию мероприятий по содействию трудоустройству граждан </t>
  </si>
  <si>
    <t>Мероприятие "Ремонт автомобильных дорог муниципального образования городское поселение Куминский"</t>
  </si>
  <si>
    <t>1111600000</t>
  </si>
  <si>
    <t>1111692400</t>
  </si>
  <si>
    <t>Мероприятие "Организация безопасности дорожного движения (установка дорожных знаков, организация дорожной разметки, установка дорожных ограждений, установка искусственных неровностей и т.д.)"</t>
  </si>
  <si>
    <t>Расходы на создание условий для деятельности народных дружин</t>
  </si>
  <si>
    <t>Подпрограмма "Капитальный ремонт крыш"</t>
  </si>
  <si>
    <t>1320000000</t>
  </si>
  <si>
    <t>Мероприятие "Замена кровель жилых помещений"</t>
  </si>
  <si>
    <t>1321100000</t>
  </si>
  <si>
    <t>1321102400</t>
  </si>
  <si>
    <t>Мероприятие "Содержание общего имущества МКД"</t>
  </si>
  <si>
    <t>1351100000</t>
  </si>
  <si>
    <t>1351102400</t>
  </si>
  <si>
    <t>Подпрограмма «Создание условий для обеспечения качественными коммунальными услугами»</t>
  </si>
  <si>
    <t>1360000000</t>
  </si>
  <si>
    <t>Мероприятие "Обеспечение питьевой водой жилищный фонд, в котором отсутствует центральное водоснабжение"</t>
  </si>
  <si>
    <t>1361200000</t>
  </si>
  <si>
    <t>1361202400</t>
  </si>
  <si>
    <t>Подпрограмма "Санитарная очистка поселка"</t>
  </si>
  <si>
    <t>1420000000</t>
  </si>
  <si>
    <t>1421600000</t>
  </si>
  <si>
    <t>1421600590</t>
  </si>
  <si>
    <t>Мероприятие "Праздничное оформление поселения"</t>
  </si>
  <si>
    <t>1431400000</t>
  </si>
  <si>
    <t>1431400590</t>
  </si>
  <si>
    <t>Мероприятие "Выполнение полномочий по осуществлению первичного воинского учета на территории городского поселения Куминский"</t>
  </si>
  <si>
    <t>1043100000</t>
  </si>
  <si>
    <t>Расходы на осуществление первичного воинского учета на территориях, где отсутствуют военные комиссариаты</t>
  </si>
  <si>
    <t>1043151180</t>
  </si>
  <si>
    <t>Мероприятие "Выполнения федеральных полномочий на государственную регистрацию актов гражданского состояния городского поселения Куминский"</t>
  </si>
  <si>
    <t>1043200000</t>
  </si>
  <si>
    <t>Расходы на осуществление переданных органам государственной власти субъектов Российской Федерации в соответствии с пунктом 1 статьи 1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</si>
  <si>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1043259300</t>
  </si>
  <si>
    <t>Осуществление переданных органам государственной власти субьектов Российской Федерации в соответствии с пунктом 1 статьи 1 Федерального закона"Об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</si>
  <si>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10432D9300</t>
  </si>
  <si>
    <t>Мероприятие "Прочие мероприятия по санитарной очистке поселка"</t>
  </si>
  <si>
    <t>Расходы за счет дорожного фонда муниципального обрзования городское поселение Куминский</t>
  </si>
  <si>
    <t xml:space="preserve">Утвердить распределение бюджетных ассигнований по целевым статьям (муниципальным программам </t>
  </si>
  <si>
    <t>и непрограммным направлениям деятельности), группам и подгруппам видов расходов</t>
  </si>
  <si>
    <t>классификации расходов бюджета поселения</t>
  </si>
  <si>
    <t>Муниципальная программа "Развитие многонациональной культуры на территории муниципального образования городское поселение Куминский на 2019-2021 годы и на период до 2030 года"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</si>
  <si>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 на 2020-2022 годы и на период до 2030 года"</t>
  </si>
  <si>
    <t>от «16» декабря 2020 года</t>
  </si>
  <si>
    <t xml:space="preserve"> №  126</t>
  </si>
  <si>
    <t>Приложение 10</t>
  </si>
  <si>
    <t>на плановый период 2022 и 2023 годов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</si>
</sst>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/>
    <xf numFmtId="4" fontId="2" fillId="0" borderId="0" xfId="0" applyNumberFormat="1" applyFont="1" applyFill="1" applyBorder="1"/>
    <xf numFmtId="49" fontId="1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NumberFormat="1" applyFont="1" applyFill="1"/>
    <xf numFmtId="0" fontId="2" fillId="0" borderId="0" xfId="0" applyFont="1" applyFill="1"/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/>
    <xf numFmtId="0" fontId="6" fillId="0" borderId="0" xfId="0" applyNumberFormat="1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8" fillId="2" borderId="1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vertical="top" wrapText="1"/>
    </xf>
    <xf numFmtId="43" fontId="9" fillId="0" borderId="1" xfId="1" applyFont="1" applyBorder="1" applyAlignment="1">
      <alignment vertical="top"/>
    </xf>
    <xf numFmtId="0" fontId="10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 wrapText="1"/>
    </xf>
    <xf numFmtId="43" fontId="9" fillId="0" borderId="1" xfId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tabSelected="1" workbookViewId="0">
      <selection activeCell="A9" sqref="A9"/>
    </sheetView>
  </sheetViews>
  <sheetFormatPr defaultRowHeight="13.2"/>
  <cols>
    <col min="1" max="1" width="46.88671875" style="14" customWidth="1"/>
    <col min="2" max="2" width="12.33203125" style="19" customWidth="1"/>
    <col min="3" max="3" width="5.33203125" style="20" customWidth="1"/>
    <col min="4" max="5" width="12.6640625" style="14" customWidth="1"/>
    <col min="6" max="7" width="11.6640625" style="14" customWidth="1"/>
    <col min="8" max="8" width="10.109375" style="21" customWidth="1"/>
    <col min="9" max="252" width="8.88671875" style="15"/>
    <col min="253" max="253" width="38.44140625" style="15" customWidth="1"/>
    <col min="254" max="254" width="3.33203125" style="15" customWidth="1"/>
    <col min="255" max="255" width="3.44140625" style="15" customWidth="1"/>
    <col min="256" max="256" width="11.44140625" style="15" customWidth="1"/>
    <col min="257" max="257" width="5" style="15" customWidth="1"/>
    <col min="258" max="258" width="13.33203125" style="15" customWidth="1"/>
    <col min="259" max="259" width="10.109375" style="15" customWidth="1"/>
    <col min="260" max="260" width="14.6640625" style="15" customWidth="1"/>
    <col min="261" max="261" width="10.109375" style="15" customWidth="1"/>
    <col min="262" max="262" width="12.6640625" style="15" customWidth="1"/>
    <col min="263" max="263" width="11.109375" style="15" customWidth="1"/>
    <col min="264" max="508" width="8.88671875" style="15"/>
    <col min="509" max="509" width="38.44140625" style="15" customWidth="1"/>
    <col min="510" max="510" width="3.33203125" style="15" customWidth="1"/>
    <col min="511" max="511" width="3.44140625" style="15" customWidth="1"/>
    <col min="512" max="512" width="11.44140625" style="15" customWidth="1"/>
    <col min="513" max="513" width="5" style="15" customWidth="1"/>
    <col min="514" max="514" width="13.33203125" style="15" customWidth="1"/>
    <col min="515" max="515" width="10.109375" style="15" customWidth="1"/>
    <col min="516" max="516" width="14.6640625" style="15" customWidth="1"/>
    <col min="517" max="517" width="10.109375" style="15" customWidth="1"/>
    <col min="518" max="518" width="12.6640625" style="15" customWidth="1"/>
    <col min="519" max="519" width="11.109375" style="15" customWidth="1"/>
    <col min="520" max="764" width="8.88671875" style="15"/>
    <col min="765" max="765" width="38.44140625" style="15" customWidth="1"/>
    <col min="766" max="766" width="3.33203125" style="15" customWidth="1"/>
    <col min="767" max="767" width="3.44140625" style="15" customWidth="1"/>
    <col min="768" max="768" width="11.44140625" style="15" customWidth="1"/>
    <col min="769" max="769" width="5" style="15" customWidth="1"/>
    <col min="770" max="770" width="13.33203125" style="15" customWidth="1"/>
    <col min="771" max="771" width="10.109375" style="15" customWidth="1"/>
    <col min="772" max="772" width="14.6640625" style="15" customWidth="1"/>
    <col min="773" max="773" width="10.109375" style="15" customWidth="1"/>
    <col min="774" max="774" width="12.6640625" style="15" customWidth="1"/>
    <col min="775" max="775" width="11.109375" style="15" customWidth="1"/>
    <col min="776" max="1020" width="8.88671875" style="15"/>
    <col min="1021" max="1021" width="38.44140625" style="15" customWidth="1"/>
    <col min="1022" max="1022" width="3.33203125" style="15" customWidth="1"/>
    <col min="1023" max="1023" width="3.44140625" style="15" customWidth="1"/>
    <col min="1024" max="1024" width="11.44140625" style="15" customWidth="1"/>
    <col min="1025" max="1025" width="5" style="15" customWidth="1"/>
    <col min="1026" max="1026" width="13.33203125" style="15" customWidth="1"/>
    <col min="1027" max="1027" width="10.109375" style="15" customWidth="1"/>
    <col min="1028" max="1028" width="14.6640625" style="15" customWidth="1"/>
    <col min="1029" max="1029" width="10.109375" style="15" customWidth="1"/>
    <col min="1030" max="1030" width="12.6640625" style="15" customWidth="1"/>
    <col min="1031" max="1031" width="11.109375" style="15" customWidth="1"/>
    <col min="1032" max="1276" width="8.88671875" style="15"/>
    <col min="1277" max="1277" width="38.44140625" style="15" customWidth="1"/>
    <col min="1278" max="1278" width="3.33203125" style="15" customWidth="1"/>
    <col min="1279" max="1279" width="3.44140625" style="15" customWidth="1"/>
    <col min="1280" max="1280" width="11.44140625" style="15" customWidth="1"/>
    <col min="1281" max="1281" width="5" style="15" customWidth="1"/>
    <col min="1282" max="1282" width="13.33203125" style="15" customWidth="1"/>
    <col min="1283" max="1283" width="10.109375" style="15" customWidth="1"/>
    <col min="1284" max="1284" width="14.6640625" style="15" customWidth="1"/>
    <col min="1285" max="1285" width="10.109375" style="15" customWidth="1"/>
    <col min="1286" max="1286" width="12.6640625" style="15" customWidth="1"/>
    <col min="1287" max="1287" width="11.109375" style="15" customWidth="1"/>
    <col min="1288" max="1532" width="8.88671875" style="15"/>
    <col min="1533" max="1533" width="38.44140625" style="15" customWidth="1"/>
    <col min="1534" max="1534" width="3.33203125" style="15" customWidth="1"/>
    <col min="1535" max="1535" width="3.44140625" style="15" customWidth="1"/>
    <col min="1536" max="1536" width="11.44140625" style="15" customWidth="1"/>
    <col min="1537" max="1537" width="5" style="15" customWidth="1"/>
    <col min="1538" max="1538" width="13.33203125" style="15" customWidth="1"/>
    <col min="1539" max="1539" width="10.109375" style="15" customWidth="1"/>
    <col min="1540" max="1540" width="14.6640625" style="15" customWidth="1"/>
    <col min="1541" max="1541" width="10.109375" style="15" customWidth="1"/>
    <col min="1542" max="1542" width="12.6640625" style="15" customWidth="1"/>
    <col min="1543" max="1543" width="11.109375" style="15" customWidth="1"/>
    <col min="1544" max="1788" width="8.88671875" style="15"/>
    <col min="1789" max="1789" width="38.44140625" style="15" customWidth="1"/>
    <col min="1790" max="1790" width="3.33203125" style="15" customWidth="1"/>
    <col min="1791" max="1791" width="3.44140625" style="15" customWidth="1"/>
    <col min="1792" max="1792" width="11.44140625" style="15" customWidth="1"/>
    <col min="1793" max="1793" width="5" style="15" customWidth="1"/>
    <col min="1794" max="1794" width="13.33203125" style="15" customWidth="1"/>
    <col min="1795" max="1795" width="10.109375" style="15" customWidth="1"/>
    <col min="1796" max="1796" width="14.6640625" style="15" customWidth="1"/>
    <col min="1797" max="1797" width="10.109375" style="15" customWidth="1"/>
    <col min="1798" max="1798" width="12.6640625" style="15" customWidth="1"/>
    <col min="1799" max="1799" width="11.109375" style="15" customWidth="1"/>
    <col min="1800" max="2044" width="8.88671875" style="15"/>
    <col min="2045" max="2045" width="38.44140625" style="15" customWidth="1"/>
    <col min="2046" max="2046" width="3.33203125" style="15" customWidth="1"/>
    <col min="2047" max="2047" width="3.44140625" style="15" customWidth="1"/>
    <col min="2048" max="2048" width="11.44140625" style="15" customWidth="1"/>
    <col min="2049" max="2049" width="5" style="15" customWidth="1"/>
    <col min="2050" max="2050" width="13.33203125" style="15" customWidth="1"/>
    <col min="2051" max="2051" width="10.109375" style="15" customWidth="1"/>
    <col min="2052" max="2052" width="14.6640625" style="15" customWidth="1"/>
    <col min="2053" max="2053" width="10.109375" style="15" customWidth="1"/>
    <col min="2054" max="2054" width="12.6640625" style="15" customWidth="1"/>
    <col min="2055" max="2055" width="11.109375" style="15" customWidth="1"/>
    <col min="2056" max="2300" width="8.88671875" style="15"/>
    <col min="2301" max="2301" width="38.44140625" style="15" customWidth="1"/>
    <col min="2302" max="2302" width="3.33203125" style="15" customWidth="1"/>
    <col min="2303" max="2303" width="3.44140625" style="15" customWidth="1"/>
    <col min="2304" max="2304" width="11.44140625" style="15" customWidth="1"/>
    <col min="2305" max="2305" width="5" style="15" customWidth="1"/>
    <col min="2306" max="2306" width="13.33203125" style="15" customWidth="1"/>
    <col min="2307" max="2307" width="10.109375" style="15" customWidth="1"/>
    <col min="2308" max="2308" width="14.6640625" style="15" customWidth="1"/>
    <col min="2309" max="2309" width="10.109375" style="15" customWidth="1"/>
    <col min="2310" max="2310" width="12.6640625" style="15" customWidth="1"/>
    <col min="2311" max="2311" width="11.109375" style="15" customWidth="1"/>
    <col min="2312" max="2556" width="8.88671875" style="15"/>
    <col min="2557" max="2557" width="38.44140625" style="15" customWidth="1"/>
    <col min="2558" max="2558" width="3.33203125" style="15" customWidth="1"/>
    <col min="2559" max="2559" width="3.44140625" style="15" customWidth="1"/>
    <col min="2560" max="2560" width="11.44140625" style="15" customWidth="1"/>
    <col min="2561" max="2561" width="5" style="15" customWidth="1"/>
    <col min="2562" max="2562" width="13.33203125" style="15" customWidth="1"/>
    <col min="2563" max="2563" width="10.109375" style="15" customWidth="1"/>
    <col min="2564" max="2564" width="14.6640625" style="15" customWidth="1"/>
    <col min="2565" max="2565" width="10.109375" style="15" customWidth="1"/>
    <col min="2566" max="2566" width="12.6640625" style="15" customWidth="1"/>
    <col min="2567" max="2567" width="11.109375" style="15" customWidth="1"/>
    <col min="2568" max="2812" width="8.88671875" style="15"/>
    <col min="2813" max="2813" width="38.44140625" style="15" customWidth="1"/>
    <col min="2814" max="2814" width="3.33203125" style="15" customWidth="1"/>
    <col min="2815" max="2815" width="3.44140625" style="15" customWidth="1"/>
    <col min="2816" max="2816" width="11.44140625" style="15" customWidth="1"/>
    <col min="2817" max="2817" width="5" style="15" customWidth="1"/>
    <col min="2818" max="2818" width="13.33203125" style="15" customWidth="1"/>
    <col min="2819" max="2819" width="10.109375" style="15" customWidth="1"/>
    <col min="2820" max="2820" width="14.6640625" style="15" customWidth="1"/>
    <col min="2821" max="2821" width="10.109375" style="15" customWidth="1"/>
    <col min="2822" max="2822" width="12.6640625" style="15" customWidth="1"/>
    <col min="2823" max="2823" width="11.109375" style="15" customWidth="1"/>
    <col min="2824" max="3068" width="8.88671875" style="15"/>
    <col min="3069" max="3069" width="38.44140625" style="15" customWidth="1"/>
    <col min="3070" max="3070" width="3.33203125" style="15" customWidth="1"/>
    <col min="3071" max="3071" width="3.44140625" style="15" customWidth="1"/>
    <col min="3072" max="3072" width="11.44140625" style="15" customWidth="1"/>
    <col min="3073" max="3073" width="5" style="15" customWidth="1"/>
    <col min="3074" max="3074" width="13.33203125" style="15" customWidth="1"/>
    <col min="3075" max="3075" width="10.109375" style="15" customWidth="1"/>
    <col min="3076" max="3076" width="14.6640625" style="15" customWidth="1"/>
    <col min="3077" max="3077" width="10.109375" style="15" customWidth="1"/>
    <col min="3078" max="3078" width="12.6640625" style="15" customWidth="1"/>
    <col min="3079" max="3079" width="11.109375" style="15" customWidth="1"/>
    <col min="3080" max="3324" width="8.88671875" style="15"/>
    <col min="3325" max="3325" width="38.44140625" style="15" customWidth="1"/>
    <col min="3326" max="3326" width="3.33203125" style="15" customWidth="1"/>
    <col min="3327" max="3327" width="3.44140625" style="15" customWidth="1"/>
    <col min="3328" max="3328" width="11.44140625" style="15" customWidth="1"/>
    <col min="3329" max="3329" width="5" style="15" customWidth="1"/>
    <col min="3330" max="3330" width="13.33203125" style="15" customWidth="1"/>
    <col min="3331" max="3331" width="10.109375" style="15" customWidth="1"/>
    <col min="3332" max="3332" width="14.6640625" style="15" customWidth="1"/>
    <col min="3333" max="3333" width="10.109375" style="15" customWidth="1"/>
    <col min="3334" max="3334" width="12.6640625" style="15" customWidth="1"/>
    <col min="3335" max="3335" width="11.109375" style="15" customWidth="1"/>
    <col min="3336" max="3580" width="8.88671875" style="15"/>
    <col min="3581" max="3581" width="38.44140625" style="15" customWidth="1"/>
    <col min="3582" max="3582" width="3.33203125" style="15" customWidth="1"/>
    <col min="3583" max="3583" width="3.44140625" style="15" customWidth="1"/>
    <col min="3584" max="3584" width="11.44140625" style="15" customWidth="1"/>
    <col min="3585" max="3585" width="5" style="15" customWidth="1"/>
    <col min="3586" max="3586" width="13.33203125" style="15" customWidth="1"/>
    <col min="3587" max="3587" width="10.109375" style="15" customWidth="1"/>
    <col min="3588" max="3588" width="14.6640625" style="15" customWidth="1"/>
    <col min="3589" max="3589" width="10.109375" style="15" customWidth="1"/>
    <col min="3590" max="3590" width="12.6640625" style="15" customWidth="1"/>
    <col min="3591" max="3591" width="11.109375" style="15" customWidth="1"/>
    <col min="3592" max="3836" width="8.88671875" style="15"/>
    <col min="3837" max="3837" width="38.44140625" style="15" customWidth="1"/>
    <col min="3838" max="3838" width="3.33203125" style="15" customWidth="1"/>
    <col min="3839" max="3839" width="3.44140625" style="15" customWidth="1"/>
    <col min="3840" max="3840" width="11.44140625" style="15" customWidth="1"/>
    <col min="3841" max="3841" width="5" style="15" customWidth="1"/>
    <col min="3842" max="3842" width="13.33203125" style="15" customWidth="1"/>
    <col min="3843" max="3843" width="10.109375" style="15" customWidth="1"/>
    <col min="3844" max="3844" width="14.6640625" style="15" customWidth="1"/>
    <col min="3845" max="3845" width="10.109375" style="15" customWidth="1"/>
    <col min="3846" max="3846" width="12.6640625" style="15" customWidth="1"/>
    <col min="3847" max="3847" width="11.109375" style="15" customWidth="1"/>
    <col min="3848" max="4092" width="8.88671875" style="15"/>
    <col min="4093" max="4093" width="38.44140625" style="15" customWidth="1"/>
    <col min="4094" max="4094" width="3.33203125" style="15" customWidth="1"/>
    <col min="4095" max="4095" width="3.44140625" style="15" customWidth="1"/>
    <col min="4096" max="4096" width="11.44140625" style="15" customWidth="1"/>
    <col min="4097" max="4097" width="5" style="15" customWidth="1"/>
    <col min="4098" max="4098" width="13.33203125" style="15" customWidth="1"/>
    <col min="4099" max="4099" width="10.109375" style="15" customWidth="1"/>
    <col min="4100" max="4100" width="14.6640625" style="15" customWidth="1"/>
    <col min="4101" max="4101" width="10.109375" style="15" customWidth="1"/>
    <col min="4102" max="4102" width="12.6640625" style="15" customWidth="1"/>
    <col min="4103" max="4103" width="11.109375" style="15" customWidth="1"/>
    <col min="4104" max="4348" width="8.88671875" style="15"/>
    <col min="4349" max="4349" width="38.44140625" style="15" customWidth="1"/>
    <col min="4350" max="4350" width="3.33203125" style="15" customWidth="1"/>
    <col min="4351" max="4351" width="3.44140625" style="15" customWidth="1"/>
    <col min="4352" max="4352" width="11.44140625" style="15" customWidth="1"/>
    <col min="4353" max="4353" width="5" style="15" customWidth="1"/>
    <col min="4354" max="4354" width="13.33203125" style="15" customWidth="1"/>
    <col min="4355" max="4355" width="10.109375" style="15" customWidth="1"/>
    <col min="4356" max="4356" width="14.6640625" style="15" customWidth="1"/>
    <col min="4357" max="4357" width="10.109375" style="15" customWidth="1"/>
    <col min="4358" max="4358" width="12.6640625" style="15" customWidth="1"/>
    <col min="4359" max="4359" width="11.109375" style="15" customWidth="1"/>
    <col min="4360" max="4604" width="8.88671875" style="15"/>
    <col min="4605" max="4605" width="38.44140625" style="15" customWidth="1"/>
    <col min="4606" max="4606" width="3.33203125" style="15" customWidth="1"/>
    <col min="4607" max="4607" width="3.44140625" style="15" customWidth="1"/>
    <col min="4608" max="4608" width="11.44140625" style="15" customWidth="1"/>
    <col min="4609" max="4609" width="5" style="15" customWidth="1"/>
    <col min="4610" max="4610" width="13.33203125" style="15" customWidth="1"/>
    <col min="4611" max="4611" width="10.109375" style="15" customWidth="1"/>
    <col min="4612" max="4612" width="14.6640625" style="15" customWidth="1"/>
    <col min="4613" max="4613" width="10.109375" style="15" customWidth="1"/>
    <col min="4614" max="4614" width="12.6640625" style="15" customWidth="1"/>
    <col min="4615" max="4615" width="11.109375" style="15" customWidth="1"/>
    <col min="4616" max="4860" width="8.88671875" style="15"/>
    <col min="4861" max="4861" width="38.44140625" style="15" customWidth="1"/>
    <col min="4862" max="4862" width="3.33203125" style="15" customWidth="1"/>
    <col min="4863" max="4863" width="3.44140625" style="15" customWidth="1"/>
    <col min="4864" max="4864" width="11.44140625" style="15" customWidth="1"/>
    <col min="4865" max="4865" width="5" style="15" customWidth="1"/>
    <col min="4866" max="4866" width="13.33203125" style="15" customWidth="1"/>
    <col min="4867" max="4867" width="10.109375" style="15" customWidth="1"/>
    <col min="4868" max="4868" width="14.6640625" style="15" customWidth="1"/>
    <col min="4869" max="4869" width="10.109375" style="15" customWidth="1"/>
    <col min="4870" max="4870" width="12.6640625" style="15" customWidth="1"/>
    <col min="4871" max="4871" width="11.109375" style="15" customWidth="1"/>
    <col min="4872" max="5116" width="8.88671875" style="15"/>
    <col min="5117" max="5117" width="38.44140625" style="15" customWidth="1"/>
    <col min="5118" max="5118" width="3.33203125" style="15" customWidth="1"/>
    <col min="5119" max="5119" width="3.44140625" style="15" customWidth="1"/>
    <col min="5120" max="5120" width="11.44140625" style="15" customWidth="1"/>
    <col min="5121" max="5121" width="5" style="15" customWidth="1"/>
    <col min="5122" max="5122" width="13.33203125" style="15" customWidth="1"/>
    <col min="5123" max="5123" width="10.109375" style="15" customWidth="1"/>
    <col min="5124" max="5124" width="14.6640625" style="15" customWidth="1"/>
    <col min="5125" max="5125" width="10.109375" style="15" customWidth="1"/>
    <col min="5126" max="5126" width="12.6640625" style="15" customWidth="1"/>
    <col min="5127" max="5127" width="11.109375" style="15" customWidth="1"/>
    <col min="5128" max="5372" width="8.88671875" style="15"/>
    <col min="5373" max="5373" width="38.44140625" style="15" customWidth="1"/>
    <col min="5374" max="5374" width="3.33203125" style="15" customWidth="1"/>
    <col min="5375" max="5375" width="3.44140625" style="15" customWidth="1"/>
    <col min="5376" max="5376" width="11.44140625" style="15" customWidth="1"/>
    <col min="5377" max="5377" width="5" style="15" customWidth="1"/>
    <col min="5378" max="5378" width="13.33203125" style="15" customWidth="1"/>
    <col min="5379" max="5379" width="10.109375" style="15" customWidth="1"/>
    <col min="5380" max="5380" width="14.6640625" style="15" customWidth="1"/>
    <col min="5381" max="5381" width="10.109375" style="15" customWidth="1"/>
    <col min="5382" max="5382" width="12.6640625" style="15" customWidth="1"/>
    <col min="5383" max="5383" width="11.109375" style="15" customWidth="1"/>
    <col min="5384" max="5628" width="8.88671875" style="15"/>
    <col min="5629" max="5629" width="38.44140625" style="15" customWidth="1"/>
    <col min="5630" max="5630" width="3.33203125" style="15" customWidth="1"/>
    <col min="5631" max="5631" width="3.44140625" style="15" customWidth="1"/>
    <col min="5632" max="5632" width="11.44140625" style="15" customWidth="1"/>
    <col min="5633" max="5633" width="5" style="15" customWidth="1"/>
    <col min="5634" max="5634" width="13.33203125" style="15" customWidth="1"/>
    <col min="5635" max="5635" width="10.109375" style="15" customWidth="1"/>
    <col min="5636" max="5636" width="14.6640625" style="15" customWidth="1"/>
    <col min="5637" max="5637" width="10.109375" style="15" customWidth="1"/>
    <col min="5638" max="5638" width="12.6640625" style="15" customWidth="1"/>
    <col min="5639" max="5639" width="11.109375" style="15" customWidth="1"/>
    <col min="5640" max="5884" width="8.88671875" style="15"/>
    <col min="5885" max="5885" width="38.44140625" style="15" customWidth="1"/>
    <col min="5886" max="5886" width="3.33203125" style="15" customWidth="1"/>
    <col min="5887" max="5887" width="3.44140625" style="15" customWidth="1"/>
    <col min="5888" max="5888" width="11.44140625" style="15" customWidth="1"/>
    <col min="5889" max="5889" width="5" style="15" customWidth="1"/>
    <col min="5890" max="5890" width="13.33203125" style="15" customWidth="1"/>
    <col min="5891" max="5891" width="10.109375" style="15" customWidth="1"/>
    <col min="5892" max="5892" width="14.6640625" style="15" customWidth="1"/>
    <col min="5893" max="5893" width="10.109375" style="15" customWidth="1"/>
    <col min="5894" max="5894" width="12.6640625" style="15" customWidth="1"/>
    <col min="5895" max="5895" width="11.109375" style="15" customWidth="1"/>
    <col min="5896" max="6140" width="8.88671875" style="15"/>
    <col min="6141" max="6141" width="38.44140625" style="15" customWidth="1"/>
    <col min="6142" max="6142" width="3.33203125" style="15" customWidth="1"/>
    <col min="6143" max="6143" width="3.44140625" style="15" customWidth="1"/>
    <col min="6144" max="6144" width="11.44140625" style="15" customWidth="1"/>
    <col min="6145" max="6145" width="5" style="15" customWidth="1"/>
    <col min="6146" max="6146" width="13.33203125" style="15" customWidth="1"/>
    <col min="6147" max="6147" width="10.109375" style="15" customWidth="1"/>
    <col min="6148" max="6148" width="14.6640625" style="15" customWidth="1"/>
    <col min="6149" max="6149" width="10.109375" style="15" customWidth="1"/>
    <col min="6150" max="6150" width="12.6640625" style="15" customWidth="1"/>
    <col min="6151" max="6151" width="11.109375" style="15" customWidth="1"/>
    <col min="6152" max="6396" width="8.88671875" style="15"/>
    <col min="6397" max="6397" width="38.44140625" style="15" customWidth="1"/>
    <col min="6398" max="6398" width="3.33203125" style="15" customWidth="1"/>
    <col min="6399" max="6399" width="3.44140625" style="15" customWidth="1"/>
    <col min="6400" max="6400" width="11.44140625" style="15" customWidth="1"/>
    <col min="6401" max="6401" width="5" style="15" customWidth="1"/>
    <col min="6402" max="6402" width="13.33203125" style="15" customWidth="1"/>
    <col min="6403" max="6403" width="10.109375" style="15" customWidth="1"/>
    <col min="6404" max="6404" width="14.6640625" style="15" customWidth="1"/>
    <col min="6405" max="6405" width="10.109375" style="15" customWidth="1"/>
    <col min="6406" max="6406" width="12.6640625" style="15" customWidth="1"/>
    <col min="6407" max="6407" width="11.109375" style="15" customWidth="1"/>
    <col min="6408" max="6652" width="8.88671875" style="15"/>
    <col min="6653" max="6653" width="38.44140625" style="15" customWidth="1"/>
    <col min="6654" max="6654" width="3.33203125" style="15" customWidth="1"/>
    <col min="6655" max="6655" width="3.44140625" style="15" customWidth="1"/>
    <col min="6656" max="6656" width="11.44140625" style="15" customWidth="1"/>
    <col min="6657" max="6657" width="5" style="15" customWidth="1"/>
    <col min="6658" max="6658" width="13.33203125" style="15" customWidth="1"/>
    <col min="6659" max="6659" width="10.109375" style="15" customWidth="1"/>
    <col min="6660" max="6660" width="14.6640625" style="15" customWidth="1"/>
    <col min="6661" max="6661" width="10.109375" style="15" customWidth="1"/>
    <col min="6662" max="6662" width="12.6640625" style="15" customWidth="1"/>
    <col min="6663" max="6663" width="11.109375" style="15" customWidth="1"/>
    <col min="6664" max="6908" width="8.88671875" style="15"/>
    <col min="6909" max="6909" width="38.44140625" style="15" customWidth="1"/>
    <col min="6910" max="6910" width="3.33203125" style="15" customWidth="1"/>
    <col min="6911" max="6911" width="3.44140625" style="15" customWidth="1"/>
    <col min="6912" max="6912" width="11.44140625" style="15" customWidth="1"/>
    <col min="6913" max="6913" width="5" style="15" customWidth="1"/>
    <col min="6914" max="6914" width="13.33203125" style="15" customWidth="1"/>
    <col min="6915" max="6915" width="10.109375" style="15" customWidth="1"/>
    <col min="6916" max="6916" width="14.6640625" style="15" customWidth="1"/>
    <col min="6917" max="6917" width="10.109375" style="15" customWidth="1"/>
    <col min="6918" max="6918" width="12.6640625" style="15" customWidth="1"/>
    <col min="6919" max="6919" width="11.109375" style="15" customWidth="1"/>
    <col min="6920" max="7164" width="8.88671875" style="15"/>
    <col min="7165" max="7165" width="38.44140625" style="15" customWidth="1"/>
    <col min="7166" max="7166" width="3.33203125" style="15" customWidth="1"/>
    <col min="7167" max="7167" width="3.44140625" style="15" customWidth="1"/>
    <col min="7168" max="7168" width="11.44140625" style="15" customWidth="1"/>
    <col min="7169" max="7169" width="5" style="15" customWidth="1"/>
    <col min="7170" max="7170" width="13.33203125" style="15" customWidth="1"/>
    <col min="7171" max="7171" width="10.109375" style="15" customWidth="1"/>
    <col min="7172" max="7172" width="14.6640625" style="15" customWidth="1"/>
    <col min="7173" max="7173" width="10.109375" style="15" customWidth="1"/>
    <col min="7174" max="7174" width="12.6640625" style="15" customWidth="1"/>
    <col min="7175" max="7175" width="11.109375" style="15" customWidth="1"/>
    <col min="7176" max="7420" width="8.88671875" style="15"/>
    <col min="7421" max="7421" width="38.44140625" style="15" customWidth="1"/>
    <col min="7422" max="7422" width="3.33203125" style="15" customWidth="1"/>
    <col min="7423" max="7423" width="3.44140625" style="15" customWidth="1"/>
    <col min="7424" max="7424" width="11.44140625" style="15" customWidth="1"/>
    <col min="7425" max="7425" width="5" style="15" customWidth="1"/>
    <col min="7426" max="7426" width="13.33203125" style="15" customWidth="1"/>
    <col min="7427" max="7427" width="10.109375" style="15" customWidth="1"/>
    <col min="7428" max="7428" width="14.6640625" style="15" customWidth="1"/>
    <col min="7429" max="7429" width="10.109375" style="15" customWidth="1"/>
    <col min="7430" max="7430" width="12.6640625" style="15" customWidth="1"/>
    <col min="7431" max="7431" width="11.109375" style="15" customWidth="1"/>
    <col min="7432" max="7676" width="8.88671875" style="15"/>
    <col min="7677" max="7677" width="38.44140625" style="15" customWidth="1"/>
    <col min="7678" max="7678" width="3.33203125" style="15" customWidth="1"/>
    <col min="7679" max="7679" width="3.44140625" style="15" customWidth="1"/>
    <col min="7680" max="7680" width="11.44140625" style="15" customWidth="1"/>
    <col min="7681" max="7681" width="5" style="15" customWidth="1"/>
    <col min="7682" max="7682" width="13.33203125" style="15" customWidth="1"/>
    <col min="7683" max="7683" width="10.109375" style="15" customWidth="1"/>
    <col min="7684" max="7684" width="14.6640625" style="15" customWidth="1"/>
    <col min="7685" max="7685" width="10.109375" style="15" customWidth="1"/>
    <col min="7686" max="7686" width="12.6640625" style="15" customWidth="1"/>
    <col min="7687" max="7687" width="11.109375" style="15" customWidth="1"/>
    <col min="7688" max="7932" width="8.88671875" style="15"/>
    <col min="7933" max="7933" width="38.44140625" style="15" customWidth="1"/>
    <col min="7934" max="7934" width="3.33203125" style="15" customWidth="1"/>
    <col min="7935" max="7935" width="3.44140625" style="15" customWidth="1"/>
    <col min="7936" max="7936" width="11.44140625" style="15" customWidth="1"/>
    <col min="7937" max="7937" width="5" style="15" customWidth="1"/>
    <col min="7938" max="7938" width="13.33203125" style="15" customWidth="1"/>
    <col min="7939" max="7939" width="10.109375" style="15" customWidth="1"/>
    <col min="7940" max="7940" width="14.6640625" style="15" customWidth="1"/>
    <col min="7941" max="7941" width="10.109375" style="15" customWidth="1"/>
    <col min="7942" max="7942" width="12.6640625" style="15" customWidth="1"/>
    <col min="7943" max="7943" width="11.109375" style="15" customWidth="1"/>
    <col min="7944" max="8188" width="8.88671875" style="15"/>
    <col min="8189" max="8189" width="38.44140625" style="15" customWidth="1"/>
    <col min="8190" max="8190" width="3.33203125" style="15" customWidth="1"/>
    <col min="8191" max="8191" width="3.44140625" style="15" customWidth="1"/>
    <col min="8192" max="8192" width="11.44140625" style="15" customWidth="1"/>
    <col min="8193" max="8193" width="5" style="15" customWidth="1"/>
    <col min="8194" max="8194" width="13.33203125" style="15" customWidth="1"/>
    <col min="8195" max="8195" width="10.109375" style="15" customWidth="1"/>
    <col min="8196" max="8196" width="14.6640625" style="15" customWidth="1"/>
    <col min="8197" max="8197" width="10.109375" style="15" customWidth="1"/>
    <col min="8198" max="8198" width="12.6640625" style="15" customWidth="1"/>
    <col min="8199" max="8199" width="11.109375" style="15" customWidth="1"/>
    <col min="8200" max="8444" width="8.88671875" style="15"/>
    <col min="8445" max="8445" width="38.44140625" style="15" customWidth="1"/>
    <col min="8446" max="8446" width="3.33203125" style="15" customWidth="1"/>
    <col min="8447" max="8447" width="3.44140625" style="15" customWidth="1"/>
    <col min="8448" max="8448" width="11.44140625" style="15" customWidth="1"/>
    <col min="8449" max="8449" width="5" style="15" customWidth="1"/>
    <col min="8450" max="8450" width="13.33203125" style="15" customWidth="1"/>
    <col min="8451" max="8451" width="10.109375" style="15" customWidth="1"/>
    <col min="8452" max="8452" width="14.6640625" style="15" customWidth="1"/>
    <col min="8453" max="8453" width="10.109375" style="15" customWidth="1"/>
    <col min="8454" max="8454" width="12.6640625" style="15" customWidth="1"/>
    <col min="8455" max="8455" width="11.109375" style="15" customWidth="1"/>
    <col min="8456" max="8700" width="8.88671875" style="15"/>
    <col min="8701" max="8701" width="38.44140625" style="15" customWidth="1"/>
    <col min="8702" max="8702" width="3.33203125" style="15" customWidth="1"/>
    <col min="8703" max="8703" width="3.44140625" style="15" customWidth="1"/>
    <col min="8704" max="8704" width="11.44140625" style="15" customWidth="1"/>
    <col min="8705" max="8705" width="5" style="15" customWidth="1"/>
    <col min="8706" max="8706" width="13.33203125" style="15" customWidth="1"/>
    <col min="8707" max="8707" width="10.109375" style="15" customWidth="1"/>
    <col min="8708" max="8708" width="14.6640625" style="15" customWidth="1"/>
    <col min="8709" max="8709" width="10.109375" style="15" customWidth="1"/>
    <col min="8710" max="8710" width="12.6640625" style="15" customWidth="1"/>
    <col min="8711" max="8711" width="11.109375" style="15" customWidth="1"/>
    <col min="8712" max="8956" width="8.88671875" style="15"/>
    <col min="8957" max="8957" width="38.44140625" style="15" customWidth="1"/>
    <col min="8958" max="8958" width="3.33203125" style="15" customWidth="1"/>
    <col min="8959" max="8959" width="3.44140625" style="15" customWidth="1"/>
    <col min="8960" max="8960" width="11.44140625" style="15" customWidth="1"/>
    <col min="8961" max="8961" width="5" style="15" customWidth="1"/>
    <col min="8962" max="8962" width="13.33203125" style="15" customWidth="1"/>
    <col min="8963" max="8963" width="10.109375" style="15" customWidth="1"/>
    <col min="8964" max="8964" width="14.6640625" style="15" customWidth="1"/>
    <col min="8965" max="8965" width="10.109375" style="15" customWidth="1"/>
    <col min="8966" max="8966" width="12.6640625" style="15" customWidth="1"/>
    <col min="8967" max="8967" width="11.109375" style="15" customWidth="1"/>
    <col min="8968" max="9212" width="8.88671875" style="15"/>
    <col min="9213" max="9213" width="38.44140625" style="15" customWidth="1"/>
    <col min="9214" max="9214" width="3.33203125" style="15" customWidth="1"/>
    <col min="9215" max="9215" width="3.44140625" style="15" customWidth="1"/>
    <col min="9216" max="9216" width="11.44140625" style="15" customWidth="1"/>
    <col min="9217" max="9217" width="5" style="15" customWidth="1"/>
    <col min="9218" max="9218" width="13.33203125" style="15" customWidth="1"/>
    <col min="9219" max="9219" width="10.109375" style="15" customWidth="1"/>
    <col min="9220" max="9220" width="14.6640625" style="15" customWidth="1"/>
    <col min="9221" max="9221" width="10.109375" style="15" customWidth="1"/>
    <col min="9222" max="9222" width="12.6640625" style="15" customWidth="1"/>
    <col min="9223" max="9223" width="11.109375" style="15" customWidth="1"/>
    <col min="9224" max="9468" width="8.88671875" style="15"/>
    <col min="9469" max="9469" width="38.44140625" style="15" customWidth="1"/>
    <col min="9470" max="9470" width="3.33203125" style="15" customWidth="1"/>
    <col min="9471" max="9471" width="3.44140625" style="15" customWidth="1"/>
    <col min="9472" max="9472" width="11.44140625" style="15" customWidth="1"/>
    <col min="9473" max="9473" width="5" style="15" customWidth="1"/>
    <col min="9474" max="9474" width="13.33203125" style="15" customWidth="1"/>
    <col min="9475" max="9475" width="10.109375" style="15" customWidth="1"/>
    <col min="9476" max="9476" width="14.6640625" style="15" customWidth="1"/>
    <col min="9477" max="9477" width="10.109375" style="15" customWidth="1"/>
    <col min="9478" max="9478" width="12.6640625" style="15" customWidth="1"/>
    <col min="9479" max="9479" width="11.109375" style="15" customWidth="1"/>
    <col min="9480" max="9724" width="8.88671875" style="15"/>
    <col min="9725" max="9725" width="38.44140625" style="15" customWidth="1"/>
    <col min="9726" max="9726" width="3.33203125" style="15" customWidth="1"/>
    <col min="9727" max="9727" width="3.44140625" style="15" customWidth="1"/>
    <col min="9728" max="9728" width="11.44140625" style="15" customWidth="1"/>
    <col min="9729" max="9729" width="5" style="15" customWidth="1"/>
    <col min="9730" max="9730" width="13.33203125" style="15" customWidth="1"/>
    <col min="9731" max="9731" width="10.109375" style="15" customWidth="1"/>
    <col min="9732" max="9732" width="14.6640625" style="15" customWidth="1"/>
    <col min="9733" max="9733" width="10.109375" style="15" customWidth="1"/>
    <col min="9734" max="9734" width="12.6640625" style="15" customWidth="1"/>
    <col min="9735" max="9735" width="11.109375" style="15" customWidth="1"/>
    <col min="9736" max="9980" width="8.88671875" style="15"/>
    <col min="9981" max="9981" width="38.44140625" style="15" customWidth="1"/>
    <col min="9982" max="9982" width="3.33203125" style="15" customWidth="1"/>
    <col min="9983" max="9983" width="3.44140625" style="15" customWidth="1"/>
    <col min="9984" max="9984" width="11.44140625" style="15" customWidth="1"/>
    <col min="9985" max="9985" width="5" style="15" customWidth="1"/>
    <col min="9986" max="9986" width="13.33203125" style="15" customWidth="1"/>
    <col min="9987" max="9987" width="10.109375" style="15" customWidth="1"/>
    <col min="9988" max="9988" width="14.6640625" style="15" customWidth="1"/>
    <col min="9989" max="9989" width="10.109375" style="15" customWidth="1"/>
    <col min="9990" max="9990" width="12.6640625" style="15" customWidth="1"/>
    <col min="9991" max="9991" width="11.109375" style="15" customWidth="1"/>
    <col min="9992" max="10236" width="8.88671875" style="15"/>
    <col min="10237" max="10237" width="38.44140625" style="15" customWidth="1"/>
    <col min="10238" max="10238" width="3.33203125" style="15" customWidth="1"/>
    <col min="10239" max="10239" width="3.44140625" style="15" customWidth="1"/>
    <col min="10240" max="10240" width="11.44140625" style="15" customWidth="1"/>
    <col min="10241" max="10241" width="5" style="15" customWidth="1"/>
    <col min="10242" max="10242" width="13.33203125" style="15" customWidth="1"/>
    <col min="10243" max="10243" width="10.109375" style="15" customWidth="1"/>
    <col min="10244" max="10244" width="14.6640625" style="15" customWidth="1"/>
    <col min="10245" max="10245" width="10.109375" style="15" customWidth="1"/>
    <col min="10246" max="10246" width="12.6640625" style="15" customWidth="1"/>
    <col min="10247" max="10247" width="11.109375" style="15" customWidth="1"/>
    <col min="10248" max="10492" width="8.88671875" style="15"/>
    <col min="10493" max="10493" width="38.44140625" style="15" customWidth="1"/>
    <col min="10494" max="10494" width="3.33203125" style="15" customWidth="1"/>
    <col min="10495" max="10495" width="3.44140625" style="15" customWidth="1"/>
    <col min="10496" max="10496" width="11.44140625" style="15" customWidth="1"/>
    <col min="10497" max="10497" width="5" style="15" customWidth="1"/>
    <col min="10498" max="10498" width="13.33203125" style="15" customWidth="1"/>
    <col min="10499" max="10499" width="10.109375" style="15" customWidth="1"/>
    <col min="10500" max="10500" width="14.6640625" style="15" customWidth="1"/>
    <col min="10501" max="10501" width="10.109375" style="15" customWidth="1"/>
    <col min="10502" max="10502" width="12.6640625" style="15" customWidth="1"/>
    <col min="10503" max="10503" width="11.109375" style="15" customWidth="1"/>
    <col min="10504" max="10748" width="8.88671875" style="15"/>
    <col min="10749" max="10749" width="38.44140625" style="15" customWidth="1"/>
    <col min="10750" max="10750" width="3.33203125" style="15" customWidth="1"/>
    <col min="10751" max="10751" width="3.44140625" style="15" customWidth="1"/>
    <col min="10752" max="10752" width="11.44140625" style="15" customWidth="1"/>
    <col min="10753" max="10753" width="5" style="15" customWidth="1"/>
    <col min="10754" max="10754" width="13.33203125" style="15" customWidth="1"/>
    <col min="10755" max="10755" width="10.109375" style="15" customWidth="1"/>
    <col min="10756" max="10756" width="14.6640625" style="15" customWidth="1"/>
    <col min="10757" max="10757" width="10.109375" style="15" customWidth="1"/>
    <col min="10758" max="10758" width="12.6640625" style="15" customWidth="1"/>
    <col min="10759" max="10759" width="11.109375" style="15" customWidth="1"/>
    <col min="10760" max="11004" width="8.88671875" style="15"/>
    <col min="11005" max="11005" width="38.44140625" style="15" customWidth="1"/>
    <col min="11006" max="11006" width="3.33203125" style="15" customWidth="1"/>
    <col min="11007" max="11007" width="3.44140625" style="15" customWidth="1"/>
    <col min="11008" max="11008" width="11.44140625" style="15" customWidth="1"/>
    <col min="11009" max="11009" width="5" style="15" customWidth="1"/>
    <col min="11010" max="11010" width="13.33203125" style="15" customWidth="1"/>
    <col min="11011" max="11011" width="10.109375" style="15" customWidth="1"/>
    <col min="11012" max="11012" width="14.6640625" style="15" customWidth="1"/>
    <col min="11013" max="11013" width="10.109375" style="15" customWidth="1"/>
    <col min="11014" max="11014" width="12.6640625" style="15" customWidth="1"/>
    <col min="11015" max="11015" width="11.109375" style="15" customWidth="1"/>
    <col min="11016" max="11260" width="8.88671875" style="15"/>
    <col min="11261" max="11261" width="38.44140625" style="15" customWidth="1"/>
    <col min="11262" max="11262" width="3.33203125" style="15" customWidth="1"/>
    <col min="11263" max="11263" width="3.44140625" style="15" customWidth="1"/>
    <col min="11264" max="11264" width="11.44140625" style="15" customWidth="1"/>
    <col min="11265" max="11265" width="5" style="15" customWidth="1"/>
    <col min="11266" max="11266" width="13.33203125" style="15" customWidth="1"/>
    <col min="11267" max="11267" width="10.109375" style="15" customWidth="1"/>
    <col min="11268" max="11268" width="14.6640625" style="15" customWidth="1"/>
    <col min="11269" max="11269" width="10.109375" style="15" customWidth="1"/>
    <col min="11270" max="11270" width="12.6640625" style="15" customWidth="1"/>
    <col min="11271" max="11271" width="11.109375" style="15" customWidth="1"/>
    <col min="11272" max="11516" width="8.88671875" style="15"/>
    <col min="11517" max="11517" width="38.44140625" style="15" customWidth="1"/>
    <col min="11518" max="11518" width="3.33203125" style="15" customWidth="1"/>
    <col min="11519" max="11519" width="3.44140625" style="15" customWidth="1"/>
    <col min="11520" max="11520" width="11.44140625" style="15" customWidth="1"/>
    <col min="11521" max="11521" width="5" style="15" customWidth="1"/>
    <col min="11522" max="11522" width="13.33203125" style="15" customWidth="1"/>
    <col min="11523" max="11523" width="10.109375" style="15" customWidth="1"/>
    <col min="11524" max="11524" width="14.6640625" style="15" customWidth="1"/>
    <col min="11525" max="11525" width="10.109375" style="15" customWidth="1"/>
    <col min="11526" max="11526" width="12.6640625" style="15" customWidth="1"/>
    <col min="11527" max="11527" width="11.109375" style="15" customWidth="1"/>
    <col min="11528" max="11772" width="8.88671875" style="15"/>
    <col min="11773" max="11773" width="38.44140625" style="15" customWidth="1"/>
    <col min="11774" max="11774" width="3.33203125" style="15" customWidth="1"/>
    <col min="11775" max="11775" width="3.44140625" style="15" customWidth="1"/>
    <col min="11776" max="11776" width="11.44140625" style="15" customWidth="1"/>
    <col min="11777" max="11777" width="5" style="15" customWidth="1"/>
    <col min="11778" max="11778" width="13.33203125" style="15" customWidth="1"/>
    <col min="11779" max="11779" width="10.109375" style="15" customWidth="1"/>
    <col min="11780" max="11780" width="14.6640625" style="15" customWidth="1"/>
    <col min="11781" max="11781" width="10.109375" style="15" customWidth="1"/>
    <col min="11782" max="11782" width="12.6640625" style="15" customWidth="1"/>
    <col min="11783" max="11783" width="11.109375" style="15" customWidth="1"/>
    <col min="11784" max="12028" width="8.88671875" style="15"/>
    <col min="12029" max="12029" width="38.44140625" style="15" customWidth="1"/>
    <col min="12030" max="12030" width="3.33203125" style="15" customWidth="1"/>
    <col min="12031" max="12031" width="3.44140625" style="15" customWidth="1"/>
    <col min="12032" max="12032" width="11.44140625" style="15" customWidth="1"/>
    <col min="12033" max="12033" width="5" style="15" customWidth="1"/>
    <col min="12034" max="12034" width="13.33203125" style="15" customWidth="1"/>
    <col min="12035" max="12035" width="10.109375" style="15" customWidth="1"/>
    <col min="12036" max="12036" width="14.6640625" style="15" customWidth="1"/>
    <col min="12037" max="12037" width="10.109375" style="15" customWidth="1"/>
    <col min="12038" max="12038" width="12.6640625" style="15" customWidth="1"/>
    <col min="12039" max="12039" width="11.109375" style="15" customWidth="1"/>
    <col min="12040" max="12284" width="8.88671875" style="15"/>
    <col min="12285" max="12285" width="38.44140625" style="15" customWidth="1"/>
    <col min="12286" max="12286" width="3.33203125" style="15" customWidth="1"/>
    <col min="12287" max="12287" width="3.44140625" style="15" customWidth="1"/>
    <col min="12288" max="12288" width="11.44140625" style="15" customWidth="1"/>
    <col min="12289" max="12289" width="5" style="15" customWidth="1"/>
    <col min="12290" max="12290" width="13.33203125" style="15" customWidth="1"/>
    <col min="12291" max="12291" width="10.109375" style="15" customWidth="1"/>
    <col min="12292" max="12292" width="14.6640625" style="15" customWidth="1"/>
    <col min="12293" max="12293" width="10.109375" style="15" customWidth="1"/>
    <col min="12294" max="12294" width="12.6640625" style="15" customWidth="1"/>
    <col min="12295" max="12295" width="11.109375" style="15" customWidth="1"/>
    <col min="12296" max="12540" width="8.88671875" style="15"/>
    <col min="12541" max="12541" width="38.44140625" style="15" customWidth="1"/>
    <col min="12542" max="12542" width="3.33203125" style="15" customWidth="1"/>
    <col min="12543" max="12543" width="3.44140625" style="15" customWidth="1"/>
    <col min="12544" max="12544" width="11.44140625" style="15" customWidth="1"/>
    <col min="12545" max="12545" width="5" style="15" customWidth="1"/>
    <col min="12546" max="12546" width="13.33203125" style="15" customWidth="1"/>
    <col min="12547" max="12547" width="10.109375" style="15" customWidth="1"/>
    <col min="12548" max="12548" width="14.6640625" style="15" customWidth="1"/>
    <col min="12549" max="12549" width="10.109375" style="15" customWidth="1"/>
    <col min="12550" max="12550" width="12.6640625" style="15" customWidth="1"/>
    <col min="12551" max="12551" width="11.109375" style="15" customWidth="1"/>
    <col min="12552" max="12796" width="8.88671875" style="15"/>
    <col min="12797" max="12797" width="38.44140625" style="15" customWidth="1"/>
    <col min="12798" max="12798" width="3.33203125" style="15" customWidth="1"/>
    <col min="12799" max="12799" width="3.44140625" style="15" customWidth="1"/>
    <col min="12800" max="12800" width="11.44140625" style="15" customWidth="1"/>
    <col min="12801" max="12801" width="5" style="15" customWidth="1"/>
    <col min="12802" max="12802" width="13.33203125" style="15" customWidth="1"/>
    <col min="12803" max="12803" width="10.109375" style="15" customWidth="1"/>
    <col min="12804" max="12804" width="14.6640625" style="15" customWidth="1"/>
    <col min="12805" max="12805" width="10.109375" style="15" customWidth="1"/>
    <col min="12806" max="12806" width="12.6640625" style="15" customWidth="1"/>
    <col min="12807" max="12807" width="11.109375" style="15" customWidth="1"/>
    <col min="12808" max="13052" width="8.88671875" style="15"/>
    <col min="13053" max="13053" width="38.44140625" style="15" customWidth="1"/>
    <col min="13054" max="13054" width="3.33203125" style="15" customWidth="1"/>
    <col min="13055" max="13055" width="3.44140625" style="15" customWidth="1"/>
    <col min="13056" max="13056" width="11.44140625" style="15" customWidth="1"/>
    <col min="13057" max="13057" width="5" style="15" customWidth="1"/>
    <col min="13058" max="13058" width="13.33203125" style="15" customWidth="1"/>
    <col min="13059" max="13059" width="10.109375" style="15" customWidth="1"/>
    <col min="13060" max="13060" width="14.6640625" style="15" customWidth="1"/>
    <col min="13061" max="13061" width="10.109375" style="15" customWidth="1"/>
    <col min="13062" max="13062" width="12.6640625" style="15" customWidth="1"/>
    <col min="13063" max="13063" width="11.109375" style="15" customWidth="1"/>
    <col min="13064" max="13308" width="8.88671875" style="15"/>
    <col min="13309" max="13309" width="38.44140625" style="15" customWidth="1"/>
    <col min="13310" max="13310" width="3.33203125" style="15" customWidth="1"/>
    <col min="13311" max="13311" width="3.44140625" style="15" customWidth="1"/>
    <col min="13312" max="13312" width="11.44140625" style="15" customWidth="1"/>
    <col min="13313" max="13313" width="5" style="15" customWidth="1"/>
    <col min="13314" max="13314" width="13.33203125" style="15" customWidth="1"/>
    <col min="13315" max="13315" width="10.109375" style="15" customWidth="1"/>
    <col min="13316" max="13316" width="14.6640625" style="15" customWidth="1"/>
    <col min="13317" max="13317" width="10.109375" style="15" customWidth="1"/>
    <col min="13318" max="13318" width="12.6640625" style="15" customWidth="1"/>
    <col min="13319" max="13319" width="11.109375" style="15" customWidth="1"/>
    <col min="13320" max="13564" width="8.88671875" style="15"/>
    <col min="13565" max="13565" width="38.44140625" style="15" customWidth="1"/>
    <col min="13566" max="13566" width="3.33203125" style="15" customWidth="1"/>
    <col min="13567" max="13567" width="3.44140625" style="15" customWidth="1"/>
    <col min="13568" max="13568" width="11.44140625" style="15" customWidth="1"/>
    <col min="13569" max="13569" width="5" style="15" customWidth="1"/>
    <col min="13570" max="13570" width="13.33203125" style="15" customWidth="1"/>
    <col min="13571" max="13571" width="10.109375" style="15" customWidth="1"/>
    <col min="13572" max="13572" width="14.6640625" style="15" customWidth="1"/>
    <col min="13573" max="13573" width="10.109375" style="15" customWidth="1"/>
    <col min="13574" max="13574" width="12.6640625" style="15" customWidth="1"/>
    <col min="13575" max="13575" width="11.109375" style="15" customWidth="1"/>
    <col min="13576" max="13820" width="8.88671875" style="15"/>
    <col min="13821" max="13821" width="38.44140625" style="15" customWidth="1"/>
    <col min="13822" max="13822" width="3.33203125" style="15" customWidth="1"/>
    <col min="13823" max="13823" width="3.44140625" style="15" customWidth="1"/>
    <col min="13824" max="13824" width="11.44140625" style="15" customWidth="1"/>
    <col min="13825" max="13825" width="5" style="15" customWidth="1"/>
    <col min="13826" max="13826" width="13.33203125" style="15" customWidth="1"/>
    <col min="13827" max="13827" width="10.109375" style="15" customWidth="1"/>
    <col min="13828" max="13828" width="14.6640625" style="15" customWidth="1"/>
    <col min="13829" max="13829" width="10.109375" style="15" customWidth="1"/>
    <col min="13830" max="13830" width="12.6640625" style="15" customWidth="1"/>
    <col min="13831" max="13831" width="11.109375" style="15" customWidth="1"/>
    <col min="13832" max="14076" width="8.88671875" style="15"/>
    <col min="14077" max="14077" width="38.44140625" style="15" customWidth="1"/>
    <col min="14078" max="14078" width="3.33203125" style="15" customWidth="1"/>
    <col min="14079" max="14079" width="3.44140625" style="15" customWidth="1"/>
    <col min="14080" max="14080" width="11.44140625" style="15" customWidth="1"/>
    <col min="14081" max="14081" width="5" style="15" customWidth="1"/>
    <col min="14082" max="14082" width="13.33203125" style="15" customWidth="1"/>
    <col min="14083" max="14083" width="10.109375" style="15" customWidth="1"/>
    <col min="14084" max="14084" width="14.6640625" style="15" customWidth="1"/>
    <col min="14085" max="14085" width="10.109375" style="15" customWidth="1"/>
    <col min="14086" max="14086" width="12.6640625" style="15" customWidth="1"/>
    <col min="14087" max="14087" width="11.109375" style="15" customWidth="1"/>
    <col min="14088" max="14332" width="8.88671875" style="15"/>
    <col min="14333" max="14333" width="38.44140625" style="15" customWidth="1"/>
    <col min="14334" max="14334" width="3.33203125" style="15" customWidth="1"/>
    <col min="14335" max="14335" width="3.44140625" style="15" customWidth="1"/>
    <col min="14336" max="14336" width="11.44140625" style="15" customWidth="1"/>
    <col min="14337" max="14337" width="5" style="15" customWidth="1"/>
    <col min="14338" max="14338" width="13.33203125" style="15" customWidth="1"/>
    <col min="14339" max="14339" width="10.109375" style="15" customWidth="1"/>
    <col min="14340" max="14340" width="14.6640625" style="15" customWidth="1"/>
    <col min="14341" max="14341" width="10.109375" style="15" customWidth="1"/>
    <col min="14342" max="14342" width="12.6640625" style="15" customWidth="1"/>
    <col min="14343" max="14343" width="11.109375" style="15" customWidth="1"/>
    <col min="14344" max="14588" width="8.88671875" style="15"/>
    <col min="14589" max="14589" width="38.44140625" style="15" customWidth="1"/>
    <col min="14590" max="14590" width="3.33203125" style="15" customWidth="1"/>
    <col min="14591" max="14591" width="3.44140625" style="15" customWidth="1"/>
    <col min="14592" max="14592" width="11.44140625" style="15" customWidth="1"/>
    <col min="14593" max="14593" width="5" style="15" customWidth="1"/>
    <col min="14594" max="14594" width="13.33203125" style="15" customWidth="1"/>
    <col min="14595" max="14595" width="10.109375" style="15" customWidth="1"/>
    <col min="14596" max="14596" width="14.6640625" style="15" customWidth="1"/>
    <col min="14597" max="14597" width="10.109375" style="15" customWidth="1"/>
    <col min="14598" max="14598" width="12.6640625" style="15" customWidth="1"/>
    <col min="14599" max="14599" width="11.109375" style="15" customWidth="1"/>
    <col min="14600" max="14844" width="8.88671875" style="15"/>
    <col min="14845" max="14845" width="38.44140625" style="15" customWidth="1"/>
    <col min="14846" max="14846" width="3.33203125" style="15" customWidth="1"/>
    <col min="14847" max="14847" width="3.44140625" style="15" customWidth="1"/>
    <col min="14848" max="14848" width="11.44140625" style="15" customWidth="1"/>
    <col min="14849" max="14849" width="5" style="15" customWidth="1"/>
    <col min="14850" max="14850" width="13.33203125" style="15" customWidth="1"/>
    <col min="14851" max="14851" width="10.109375" style="15" customWidth="1"/>
    <col min="14852" max="14852" width="14.6640625" style="15" customWidth="1"/>
    <col min="14853" max="14853" width="10.109375" style="15" customWidth="1"/>
    <col min="14854" max="14854" width="12.6640625" style="15" customWidth="1"/>
    <col min="14855" max="14855" width="11.109375" style="15" customWidth="1"/>
    <col min="14856" max="15100" width="8.88671875" style="15"/>
    <col min="15101" max="15101" width="38.44140625" style="15" customWidth="1"/>
    <col min="15102" max="15102" width="3.33203125" style="15" customWidth="1"/>
    <col min="15103" max="15103" width="3.44140625" style="15" customWidth="1"/>
    <col min="15104" max="15104" width="11.44140625" style="15" customWidth="1"/>
    <col min="15105" max="15105" width="5" style="15" customWidth="1"/>
    <col min="15106" max="15106" width="13.33203125" style="15" customWidth="1"/>
    <col min="15107" max="15107" width="10.109375" style="15" customWidth="1"/>
    <col min="15108" max="15108" width="14.6640625" style="15" customWidth="1"/>
    <col min="15109" max="15109" width="10.109375" style="15" customWidth="1"/>
    <col min="15110" max="15110" width="12.6640625" style="15" customWidth="1"/>
    <col min="15111" max="15111" width="11.109375" style="15" customWidth="1"/>
    <col min="15112" max="15356" width="8.88671875" style="15"/>
    <col min="15357" max="15357" width="38.44140625" style="15" customWidth="1"/>
    <col min="15358" max="15358" width="3.33203125" style="15" customWidth="1"/>
    <col min="15359" max="15359" width="3.44140625" style="15" customWidth="1"/>
    <col min="15360" max="15360" width="11.44140625" style="15" customWidth="1"/>
    <col min="15361" max="15361" width="5" style="15" customWidth="1"/>
    <col min="15362" max="15362" width="13.33203125" style="15" customWidth="1"/>
    <col min="15363" max="15363" width="10.109375" style="15" customWidth="1"/>
    <col min="15364" max="15364" width="14.6640625" style="15" customWidth="1"/>
    <col min="15365" max="15365" width="10.109375" style="15" customWidth="1"/>
    <col min="15366" max="15366" width="12.6640625" style="15" customWidth="1"/>
    <col min="15367" max="15367" width="11.109375" style="15" customWidth="1"/>
    <col min="15368" max="15612" width="8.88671875" style="15"/>
    <col min="15613" max="15613" width="38.44140625" style="15" customWidth="1"/>
    <col min="15614" max="15614" width="3.33203125" style="15" customWidth="1"/>
    <col min="15615" max="15615" width="3.44140625" style="15" customWidth="1"/>
    <col min="15616" max="15616" width="11.44140625" style="15" customWidth="1"/>
    <col min="15617" max="15617" width="5" style="15" customWidth="1"/>
    <col min="15618" max="15618" width="13.33203125" style="15" customWidth="1"/>
    <col min="15619" max="15619" width="10.109375" style="15" customWidth="1"/>
    <col min="15620" max="15620" width="14.6640625" style="15" customWidth="1"/>
    <col min="15621" max="15621" width="10.109375" style="15" customWidth="1"/>
    <col min="15622" max="15622" width="12.6640625" style="15" customWidth="1"/>
    <col min="15623" max="15623" width="11.109375" style="15" customWidth="1"/>
    <col min="15624" max="15868" width="8.88671875" style="15"/>
    <col min="15869" max="15869" width="38.44140625" style="15" customWidth="1"/>
    <col min="15870" max="15870" width="3.33203125" style="15" customWidth="1"/>
    <col min="15871" max="15871" width="3.44140625" style="15" customWidth="1"/>
    <col min="15872" max="15872" width="11.44140625" style="15" customWidth="1"/>
    <col min="15873" max="15873" width="5" style="15" customWidth="1"/>
    <col min="15874" max="15874" width="13.33203125" style="15" customWidth="1"/>
    <col min="15875" max="15875" width="10.109375" style="15" customWidth="1"/>
    <col min="15876" max="15876" width="14.6640625" style="15" customWidth="1"/>
    <col min="15877" max="15877" width="10.109375" style="15" customWidth="1"/>
    <col min="15878" max="15878" width="12.6640625" style="15" customWidth="1"/>
    <col min="15879" max="15879" width="11.109375" style="15" customWidth="1"/>
    <col min="15880" max="16124" width="8.88671875" style="15"/>
    <col min="16125" max="16125" width="38.44140625" style="15" customWidth="1"/>
    <col min="16126" max="16126" width="3.33203125" style="15" customWidth="1"/>
    <col min="16127" max="16127" width="3.44140625" style="15" customWidth="1"/>
    <col min="16128" max="16128" width="11.44140625" style="15" customWidth="1"/>
    <col min="16129" max="16129" width="5" style="15" customWidth="1"/>
    <col min="16130" max="16130" width="13.33203125" style="15" customWidth="1"/>
    <col min="16131" max="16131" width="10.109375" style="15" customWidth="1"/>
    <col min="16132" max="16132" width="14.6640625" style="15" customWidth="1"/>
    <col min="16133" max="16133" width="10.109375" style="15" customWidth="1"/>
    <col min="16134" max="16134" width="12.6640625" style="15" customWidth="1"/>
    <col min="16135" max="16135" width="11.109375" style="15" customWidth="1"/>
    <col min="16136" max="16384" width="8.88671875" style="15"/>
  </cols>
  <sheetData>
    <row r="1" spans="1:8" s="14" customFormat="1">
      <c r="A1" s="1" t="s">
        <v>0</v>
      </c>
      <c r="B1" s="2"/>
      <c r="C1" s="3"/>
      <c r="E1" s="5"/>
      <c r="G1" s="5" t="s">
        <v>168</v>
      </c>
    </row>
    <row r="2" spans="1:8" s="14" customFormat="1">
      <c r="A2" s="1"/>
      <c r="B2" s="2"/>
      <c r="C2" s="3"/>
      <c r="E2" s="5"/>
      <c r="G2" s="5" t="s">
        <v>1</v>
      </c>
    </row>
    <row r="3" spans="1:8" s="14" customFormat="1">
      <c r="A3" s="1"/>
      <c r="B3" s="2"/>
      <c r="C3" s="3"/>
      <c r="E3" s="5"/>
      <c r="G3" s="5" t="s">
        <v>2</v>
      </c>
    </row>
    <row r="4" spans="1:8" s="14" customFormat="1">
      <c r="A4" s="1"/>
      <c r="B4" s="2"/>
      <c r="C4" s="3"/>
      <c r="E4" s="5"/>
      <c r="G4" s="5" t="s">
        <v>166</v>
      </c>
    </row>
    <row r="5" spans="1:8" s="14" customFormat="1">
      <c r="A5" s="1"/>
      <c r="B5" s="3"/>
      <c r="C5" s="3"/>
      <c r="D5" s="3"/>
      <c r="E5" s="3"/>
      <c r="F5" s="6"/>
      <c r="G5" s="42" t="s">
        <v>167</v>
      </c>
    </row>
    <row r="6" spans="1:8" s="14" customFormat="1">
      <c r="A6" s="12" t="s">
        <v>161</v>
      </c>
      <c r="B6" s="3"/>
      <c r="C6" s="3"/>
      <c r="D6" s="3"/>
      <c r="E6" s="36"/>
      <c r="F6" s="6"/>
    </row>
    <row r="7" spans="1:8" s="14" customFormat="1">
      <c r="A7" s="12" t="s">
        <v>162</v>
      </c>
      <c r="B7" s="3"/>
      <c r="C7" s="3"/>
      <c r="D7" s="3"/>
      <c r="E7" s="36"/>
      <c r="F7" s="6"/>
    </row>
    <row r="8" spans="1:8" s="14" customFormat="1">
      <c r="A8" s="12" t="s">
        <v>163</v>
      </c>
      <c r="B8" s="3"/>
      <c r="C8" s="3"/>
      <c r="D8" s="3"/>
      <c r="E8" s="36"/>
      <c r="F8" s="6"/>
    </row>
    <row r="9" spans="1:8" s="14" customFormat="1">
      <c r="A9" s="13" t="s">
        <v>169</v>
      </c>
      <c r="B9" s="3"/>
      <c r="C9" s="3"/>
      <c r="D9" s="3"/>
      <c r="E9" s="3"/>
      <c r="F9" s="4"/>
      <c r="G9" s="4"/>
      <c r="H9" s="6"/>
    </row>
    <row r="10" spans="1:8" s="14" customFormat="1">
      <c r="A10" s="7"/>
      <c r="B10" s="3"/>
      <c r="C10" s="3"/>
      <c r="D10" s="3"/>
      <c r="E10" s="3"/>
      <c r="F10" s="4"/>
      <c r="G10" s="4"/>
      <c r="H10" s="6"/>
    </row>
    <row r="11" spans="1:8">
      <c r="A11" s="2"/>
      <c r="B11" s="8"/>
      <c r="C11" s="11"/>
      <c r="D11" s="2"/>
      <c r="E11" s="2"/>
      <c r="F11" s="2"/>
      <c r="G11" s="2"/>
      <c r="H11" s="9"/>
    </row>
    <row r="12" spans="1:8" s="14" customFormat="1">
      <c r="A12" s="1"/>
      <c r="B12" s="10" t="s">
        <v>0</v>
      </c>
      <c r="C12" s="3"/>
      <c r="D12" s="1"/>
      <c r="E12" s="1"/>
      <c r="F12" s="1"/>
      <c r="G12" s="1" t="s">
        <v>112</v>
      </c>
      <c r="H12" s="9"/>
    </row>
    <row r="13" spans="1:8" s="16" customFormat="1">
      <c r="A13" s="37" t="s">
        <v>3</v>
      </c>
      <c r="B13" s="37" t="s">
        <v>4</v>
      </c>
      <c r="C13" s="37" t="s">
        <v>5</v>
      </c>
      <c r="D13" s="39" t="s">
        <v>113</v>
      </c>
      <c r="E13" s="40"/>
      <c r="F13" s="40"/>
      <c r="G13" s="41"/>
    </row>
    <row r="14" spans="1:8" s="16" customFormat="1" ht="26.4">
      <c r="A14" s="38"/>
      <c r="B14" s="38"/>
      <c r="C14" s="38"/>
      <c r="D14" s="22" t="s">
        <v>115</v>
      </c>
      <c r="E14" s="22" t="s">
        <v>114</v>
      </c>
      <c r="F14" s="22" t="s">
        <v>116</v>
      </c>
      <c r="G14" s="22" t="s">
        <v>114</v>
      </c>
    </row>
    <row r="15" spans="1:8" s="14" customFormat="1" ht="48" customHeight="1">
      <c r="A15" s="25" t="s">
        <v>164</v>
      </c>
      <c r="B15" s="25" t="s">
        <v>25</v>
      </c>
      <c r="C15" s="26" t="s">
        <v>0</v>
      </c>
      <c r="D15" s="27">
        <f>7602337.53</f>
        <v>7602337.5300000003</v>
      </c>
      <c r="E15" s="27"/>
      <c r="F15" s="27">
        <f>7602337.53</f>
        <v>7602337.5300000003</v>
      </c>
      <c r="G15" s="28"/>
    </row>
    <row r="16" spans="1:8" s="14" customFormat="1" ht="20.399999999999999">
      <c r="A16" s="25" t="s">
        <v>26</v>
      </c>
      <c r="B16" s="25" t="s">
        <v>27</v>
      </c>
      <c r="C16" s="26" t="s">
        <v>0</v>
      </c>
      <c r="D16" s="27">
        <f>7602337.53</f>
        <v>7602337.5300000003</v>
      </c>
      <c r="E16" s="27"/>
      <c r="F16" s="27">
        <f>7602337.53</f>
        <v>7602337.5300000003</v>
      </c>
      <c r="G16" s="28"/>
    </row>
    <row r="17" spans="1:7" s="14" customFormat="1" ht="20.399999999999999">
      <c r="A17" s="25" t="s">
        <v>28</v>
      </c>
      <c r="B17" s="25" t="s">
        <v>29</v>
      </c>
      <c r="C17" s="26" t="s">
        <v>0</v>
      </c>
      <c r="D17" s="27">
        <f t="shared" ref="D17:D20" si="0">780000</f>
        <v>780000</v>
      </c>
      <c r="E17" s="27"/>
      <c r="F17" s="27">
        <f>780000</f>
        <v>780000</v>
      </c>
      <c r="G17" s="28"/>
    </row>
    <row r="18" spans="1:7" s="14" customFormat="1" ht="20.399999999999999">
      <c r="A18" s="25" t="s">
        <v>117</v>
      </c>
      <c r="B18" s="25" t="s">
        <v>30</v>
      </c>
      <c r="C18" s="26" t="s">
        <v>0</v>
      </c>
      <c r="D18" s="27">
        <f t="shared" si="0"/>
        <v>780000</v>
      </c>
      <c r="E18" s="27"/>
      <c r="F18" s="27">
        <f>780000</f>
        <v>780000</v>
      </c>
      <c r="G18" s="28"/>
    </row>
    <row r="19" spans="1:7" s="14" customFormat="1" ht="20.399999999999999">
      <c r="A19" s="25" t="s">
        <v>6</v>
      </c>
      <c r="B19" s="25" t="s">
        <v>30</v>
      </c>
      <c r="C19" s="26" t="s">
        <v>7</v>
      </c>
      <c r="D19" s="27">
        <f t="shared" si="0"/>
        <v>780000</v>
      </c>
      <c r="E19" s="27"/>
      <c r="F19" s="27">
        <f>780000</f>
        <v>780000</v>
      </c>
      <c r="G19" s="28"/>
    </row>
    <row r="20" spans="1:7" s="14" customFormat="1" ht="20.399999999999999">
      <c r="A20" s="25" t="s">
        <v>8</v>
      </c>
      <c r="B20" s="25" t="s">
        <v>30</v>
      </c>
      <c r="C20" s="26" t="s">
        <v>9</v>
      </c>
      <c r="D20" s="27">
        <f t="shared" si="0"/>
        <v>780000</v>
      </c>
      <c r="E20" s="27"/>
      <c r="F20" s="27">
        <f>780000</f>
        <v>780000</v>
      </c>
      <c r="G20" s="28"/>
    </row>
    <row r="21" spans="1:7" s="14" customFormat="1" ht="20.399999999999999">
      <c r="A21" s="25" t="s">
        <v>31</v>
      </c>
      <c r="B21" s="25" t="s">
        <v>32</v>
      </c>
      <c r="C21" s="26" t="s">
        <v>0</v>
      </c>
      <c r="D21" s="27">
        <f>6822337.53</f>
        <v>6822337.5300000003</v>
      </c>
      <c r="E21" s="27"/>
      <c r="F21" s="27">
        <f>6822337.53</f>
        <v>6822337.5300000003</v>
      </c>
      <c r="G21" s="28"/>
    </row>
    <row r="22" spans="1:7" s="14" customFormat="1" ht="20.399999999999999">
      <c r="A22" s="25" t="s">
        <v>117</v>
      </c>
      <c r="B22" s="25" t="s">
        <v>33</v>
      </c>
      <c r="C22" s="26" t="s">
        <v>0</v>
      </c>
      <c r="D22" s="27">
        <f>6822337.53</f>
        <v>6822337.5300000003</v>
      </c>
      <c r="E22" s="27"/>
      <c r="F22" s="27">
        <f>6822337.53</f>
        <v>6822337.5300000003</v>
      </c>
      <c r="G22" s="28"/>
    </row>
    <row r="23" spans="1:7" s="14" customFormat="1" ht="40.799999999999997">
      <c r="A23" s="25" t="s">
        <v>10</v>
      </c>
      <c r="B23" s="25" t="s">
        <v>33</v>
      </c>
      <c r="C23" s="26" t="s">
        <v>11</v>
      </c>
      <c r="D23" s="27">
        <f>5699337.53</f>
        <v>5699337.5300000003</v>
      </c>
      <c r="E23" s="27"/>
      <c r="F23" s="27">
        <f>5699337.53</f>
        <v>5699337.5300000003</v>
      </c>
      <c r="G23" s="28"/>
    </row>
    <row r="24" spans="1:7" s="14" customFormat="1">
      <c r="A24" s="25" t="s">
        <v>16</v>
      </c>
      <c r="B24" s="25" t="s">
        <v>33</v>
      </c>
      <c r="C24" s="26" t="s">
        <v>17</v>
      </c>
      <c r="D24" s="27">
        <f>5699337.53</f>
        <v>5699337.5300000003</v>
      </c>
      <c r="E24" s="27"/>
      <c r="F24" s="27">
        <f>5699337.53</f>
        <v>5699337.5300000003</v>
      </c>
      <c r="G24" s="28"/>
    </row>
    <row r="25" spans="1:7" s="14" customFormat="1" ht="20.399999999999999">
      <c r="A25" s="25" t="s">
        <v>6</v>
      </c>
      <c r="B25" s="25" t="s">
        <v>33</v>
      </c>
      <c r="C25" s="26" t="s">
        <v>7</v>
      </c>
      <c r="D25" s="27">
        <f>1123000</f>
        <v>1123000</v>
      </c>
      <c r="E25" s="27"/>
      <c r="F25" s="27">
        <f>1123000</f>
        <v>1123000</v>
      </c>
      <c r="G25" s="28"/>
    </row>
    <row r="26" spans="1:7" s="14" customFormat="1" ht="20.399999999999999">
      <c r="A26" s="25" t="s">
        <v>8</v>
      </c>
      <c r="B26" s="25" t="s">
        <v>33</v>
      </c>
      <c r="C26" s="26" t="s">
        <v>9</v>
      </c>
      <c r="D26" s="27">
        <f>1123000</f>
        <v>1123000</v>
      </c>
      <c r="E26" s="27"/>
      <c r="F26" s="27">
        <f>1123000</f>
        <v>1123000</v>
      </c>
      <c r="G26" s="28"/>
    </row>
    <row r="27" spans="1:7" s="14" customFormat="1" ht="30.6">
      <c r="A27" s="25" t="s">
        <v>165</v>
      </c>
      <c r="B27" s="25" t="s">
        <v>34</v>
      </c>
      <c r="C27" s="26" t="s">
        <v>0</v>
      </c>
      <c r="D27" s="27">
        <f>23262544.71</f>
        <v>23262544.710000001</v>
      </c>
      <c r="E27" s="27">
        <f>466400+82699.16</f>
        <v>549099.16</v>
      </c>
      <c r="F27" s="27">
        <f>22855679.89</f>
        <v>22855679.890000001</v>
      </c>
      <c r="G27" s="28">
        <f>563799.16</f>
        <v>563799.16</v>
      </c>
    </row>
    <row r="28" spans="1:7" s="14" customFormat="1" ht="20.399999999999999">
      <c r="A28" s="25" t="s">
        <v>35</v>
      </c>
      <c r="B28" s="25" t="s">
        <v>36</v>
      </c>
      <c r="C28" s="26" t="s">
        <v>0</v>
      </c>
      <c r="D28" s="27">
        <f>734496</f>
        <v>734496</v>
      </c>
      <c r="E28" s="27"/>
      <c r="F28" s="27">
        <f>434496</f>
        <v>434496</v>
      </c>
      <c r="G28" s="28"/>
    </row>
    <row r="29" spans="1:7" s="17" customFormat="1" ht="20.399999999999999">
      <c r="A29" s="25" t="s">
        <v>37</v>
      </c>
      <c r="B29" s="25" t="s">
        <v>38</v>
      </c>
      <c r="C29" s="26" t="s">
        <v>0</v>
      </c>
      <c r="D29" s="27">
        <f t="shared" ref="D29:D32" si="1">30000</f>
        <v>30000</v>
      </c>
      <c r="E29" s="27"/>
      <c r="F29" s="27">
        <f>30000</f>
        <v>30000</v>
      </c>
      <c r="G29" s="28"/>
    </row>
    <row r="30" spans="1:7" s="17" customFormat="1">
      <c r="A30" s="25" t="s">
        <v>118</v>
      </c>
      <c r="B30" s="25" t="s">
        <v>39</v>
      </c>
      <c r="C30" s="26" t="s">
        <v>0</v>
      </c>
      <c r="D30" s="27">
        <f t="shared" si="1"/>
        <v>30000</v>
      </c>
      <c r="E30" s="27"/>
      <c r="F30" s="27">
        <f>30000</f>
        <v>30000</v>
      </c>
      <c r="G30" s="28"/>
    </row>
    <row r="31" spans="1:7" s="14" customFormat="1" ht="20.399999999999999">
      <c r="A31" s="25" t="s">
        <v>6</v>
      </c>
      <c r="B31" s="25" t="s">
        <v>39</v>
      </c>
      <c r="C31" s="26" t="s">
        <v>7</v>
      </c>
      <c r="D31" s="27">
        <f t="shared" si="1"/>
        <v>30000</v>
      </c>
      <c r="E31" s="27"/>
      <c r="F31" s="27">
        <f>30000</f>
        <v>30000</v>
      </c>
      <c r="G31" s="28"/>
    </row>
    <row r="32" spans="1:7" s="14" customFormat="1" ht="20.399999999999999">
      <c r="A32" s="25" t="s">
        <v>8</v>
      </c>
      <c r="B32" s="25" t="s">
        <v>39</v>
      </c>
      <c r="C32" s="26" t="s">
        <v>9</v>
      </c>
      <c r="D32" s="27">
        <f t="shared" si="1"/>
        <v>30000</v>
      </c>
      <c r="E32" s="27"/>
      <c r="F32" s="27">
        <f>30000</f>
        <v>30000</v>
      </c>
      <c r="G32" s="28"/>
    </row>
    <row r="33" spans="1:7" s="14" customFormat="1" ht="40.799999999999997">
      <c r="A33" s="25" t="s">
        <v>40</v>
      </c>
      <c r="B33" s="25" t="s">
        <v>41</v>
      </c>
      <c r="C33" s="26" t="s">
        <v>0</v>
      </c>
      <c r="D33" s="27">
        <f>554496</f>
        <v>554496</v>
      </c>
      <c r="E33" s="27"/>
      <c r="F33" s="27">
        <f>254496</f>
        <v>254496</v>
      </c>
      <c r="G33" s="28"/>
    </row>
    <row r="34" spans="1:7" s="14" customFormat="1" ht="20.399999999999999">
      <c r="A34" s="25" t="s">
        <v>117</v>
      </c>
      <c r="B34" s="25" t="s">
        <v>42</v>
      </c>
      <c r="C34" s="26" t="s">
        <v>0</v>
      </c>
      <c r="D34" s="27">
        <f t="shared" ref="D34:D36" si="2">52248</f>
        <v>52248</v>
      </c>
      <c r="E34" s="27"/>
      <c r="F34" s="27">
        <f>52248</f>
        <v>52248</v>
      </c>
      <c r="G34" s="28"/>
    </row>
    <row r="35" spans="1:7" s="14" customFormat="1" ht="20.399999999999999">
      <c r="A35" s="25" t="s">
        <v>6</v>
      </c>
      <c r="B35" s="25" t="s">
        <v>42</v>
      </c>
      <c r="C35" s="26" t="s">
        <v>7</v>
      </c>
      <c r="D35" s="27">
        <f t="shared" si="2"/>
        <v>52248</v>
      </c>
      <c r="E35" s="27"/>
      <c r="F35" s="27">
        <f>52248</f>
        <v>52248</v>
      </c>
      <c r="G35" s="28"/>
    </row>
    <row r="36" spans="1:7" s="14" customFormat="1" ht="20.399999999999999">
      <c r="A36" s="25" t="s">
        <v>8</v>
      </c>
      <c r="B36" s="25" t="s">
        <v>42</v>
      </c>
      <c r="C36" s="26" t="s">
        <v>9</v>
      </c>
      <c r="D36" s="27">
        <f t="shared" si="2"/>
        <v>52248</v>
      </c>
      <c r="E36" s="27"/>
      <c r="F36" s="27">
        <f>52248</f>
        <v>52248</v>
      </c>
      <c r="G36" s="28"/>
    </row>
    <row r="37" spans="1:7" s="14" customFormat="1">
      <c r="A37" s="25" t="s">
        <v>118</v>
      </c>
      <c r="B37" s="25" t="s">
        <v>43</v>
      </c>
      <c r="C37" s="26" t="s">
        <v>0</v>
      </c>
      <c r="D37" s="27">
        <f>502248</f>
        <v>502248</v>
      </c>
      <c r="E37" s="27"/>
      <c r="F37" s="27">
        <f>202248</f>
        <v>202248</v>
      </c>
      <c r="G37" s="28"/>
    </row>
    <row r="38" spans="1:7" s="14" customFormat="1" ht="20.399999999999999">
      <c r="A38" s="25" t="s">
        <v>6</v>
      </c>
      <c r="B38" s="25" t="s">
        <v>43</v>
      </c>
      <c r="C38" s="26" t="s">
        <v>7</v>
      </c>
      <c r="D38" s="27">
        <f>502248</f>
        <v>502248</v>
      </c>
      <c r="E38" s="27"/>
      <c r="F38" s="27">
        <f>202248</f>
        <v>202248</v>
      </c>
      <c r="G38" s="28"/>
    </row>
    <row r="39" spans="1:7" s="14" customFormat="1" ht="20.399999999999999">
      <c r="A39" s="25" t="s">
        <v>8</v>
      </c>
      <c r="B39" s="25" t="s">
        <v>43</v>
      </c>
      <c r="C39" s="26" t="s">
        <v>9</v>
      </c>
      <c r="D39" s="27">
        <f>502248</f>
        <v>502248</v>
      </c>
      <c r="E39" s="27"/>
      <c r="F39" s="27">
        <f>202248</f>
        <v>202248</v>
      </c>
      <c r="G39" s="28"/>
    </row>
    <row r="40" spans="1:7" s="14" customFormat="1" ht="30.6">
      <c r="A40" s="25" t="s">
        <v>44</v>
      </c>
      <c r="B40" s="25" t="s">
        <v>45</v>
      </c>
      <c r="C40" s="26" t="s">
        <v>0</v>
      </c>
      <c r="D40" s="27">
        <f t="shared" ref="D40:D43" si="3">50000</f>
        <v>50000</v>
      </c>
      <c r="E40" s="27"/>
      <c r="F40" s="27">
        <f>50000</f>
        <v>50000</v>
      </c>
      <c r="G40" s="28"/>
    </row>
    <row r="41" spans="1:7" s="14" customFormat="1">
      <c r="A41" s="25" t="s">
        <v>118</v>
      </c>
      <c r="B41" s="25" t="s">
        <v>46</v>
      </c>
      <c r="C41" s="26" t="s">
        <v>0</v>
      </c>
      <c r="D41" s="27">
        <f t="shared" si="3"/>
        <v>50000</v>
      </c>
      <c r="E41" s="27"/>
      <c r="F41" s="27">
        <f>50000</f>
        <v>50000</v>
      </c>
      <c r="G41" s="28"/>
    </row>
    <row r="42" spans="1:7" s="17" customFormat="1" ht="20.399999999999999">
      <c r="A42" s="25" t="s">
        <v>6</v>
      </c>
      <c r="B42" s="25" t="s">
        <v>46</v>
      </c>
      <c r="C42" s="26" t="s">
        <v>7</v>
      </c>
      <c r="D42" s="27">
        <f t="shared" si="3"/>
        <v>50000</v>
      </c>
      <c r="E42" s="27"/>
      <c r="F42" s="27">
        <f>50000</f>
        <v>50000</v>
      </c>
      <c r="G42" s="28"/>
    </row>
    <row r="43" spans="1:7" s="18" customFormat="1" ht="20.399999999999999">
      <c r="A43" s="25" t="s">
        <v>8</v>
      </c>
      <c r="B43" s="25" t="s">
        <v>46</v>
      </c>
      <c r="C43" s="26" t="s">
        <v>9</v>
      </c>
      <c r="D43" s="27">
        <f t="shared" si="3"/>
        <v>50000</v>
      </c>
      <c r="E43" s="27"/>
      <c r="F43" s="27">
        <f>50000</f>
        <v>50000</v>
      </c>
      <c r="G43" s="28"/>
    </row>
    <row r="44" spans="1:7" s="14" customFormat="1" ht="20.399999999999999">
      <c r="A44" s="25" t="s">
        <v>47</v>
      </c>
      <c r="B44" s="25" t="s">
        <v>48</v>
      </c>
      <c r="C44" s="26" t="s">
        <v>0</v>
      </c>
      <c r="D44" s="27">
        <f t="shared" ref="D44:D47" si="4">100000</f>
        <v>100000</v>
      </c>
      <c r="E44" s="27"/>
      <c r="F44" s="27">
        <f>100000</f>
        <v>100000</v>
      </c>
      <c r="G44" s="28"/>
    </row>
    <row r="45" spans="1:7" s="18" customFormat="1" ht="13.8">
      <c r="A45" s="25" t="s">
        <v>119</v>
      </c>
      <c r="B45" s="25" t="s">
        <v>49</v>
      </c>
      <c r="C45" s="26" t="s">
        <v>0</v>
      </c>
      <c r="D45" s="27">
        <f t="shared" si="4"/>
        <v>100000</v>
      </c>
      <c r="E45" s="27"/>
      <c r="F45" s="27">
        <f>100000</f>
        <v>100000</v>
      </c>
      <c r="G45" s="28"/>
    </row>
    <row r="46" spans="1:7" s="14" customFormat="1">
      <c r="A46" s="25" t="s">
        <v>18</v>
      </c>
      <c r="B46" s="25" t="s">
        <v>49</v>
      </c>
      <c r="C46" s="26" t="s">
        <v>19</v>
      </c>
      <c r="D46" s="27">
        <f t="shared" si="4"/>
        <v>100000</v>
      </c>
      <c r="E46" s="27"/>
      <c r="F46" s="27">
        <f>100000</f>
        <v>100000</v>
      </c>
      <c r="G46" s="28"/>
    </row>
    <row r="47" spans="1:7" s="14" customFormat="1">
      <c r="A47" s="25" t="s">
        <v>22</v>
      </c>
      <c r="B47" s="25" t="s">
        <v>49</v>
      </c>
      <c r="C47" s="26" t="s">
        <v>23</v>
      </c>
      <c r="D47" s="27">
        <f t="shared" si="4"/>
        <v>100000</v>
      </c>
      <c r="E47" s="27"/>
      <c r="F47" s="27">
        <f>100000</f>
        <v>100000</v>
      </c>
      <c r="G47" s="28"/>
    </row>
    <row r="48" spans="1:7" s="17" customFormat="1" ht="51">
      <c r="A48" s="25" t="s">
        <v>50</v>
      </c>
      <c r="B48" s="25" t="s">
        <v>51</v>
      </c>
      <c r="C48" s="26" t="s">
        <v>0</v>
      </c>
      <c r="D48" s="27">
        <f>22528048.71</f>
        <v>22528048.710000001</v>
      </c>
      <c r="E48" s="27">
        <f>549099.16</f>
        <v>549099.16</v>
      </c>
      <c r="F48" s="27">
        <f>22421183.89</f>
        <v>22421183.890000001</v>
      </c>
      <c r="G48" s="28">
        <f>563799.16</f>
        <v>563799.16</v>
      </c>
    </row>
    <row r="49" spans="1:7" s="14" customFormat="1">
      <c r="A49" s="25" t="s">
        <v>52</v>
      </c>
      <c r="B49" s="25" t="s">
        <v>53</v>
      </c>
      <c r="C49" s="26" t="s">
        <v>0</v>
      </c>
      <c r="D49" s="27">
        <f t="shared" ref="D49:D52" si="5">1777401.05</f>
        <v>1777401.05</v>
      </c>
      <c r="E49" s="27"/>
      <c r="F49" s="27">
        <f>1777401.05</f>
        <v>1777401.05</v>
      </c>
      <c r="G49" s="28"/>
    </row>
    <row r="50" spans="1:7" s="14" customFormat="1">
      <c r="A50" s="25" t="s">
        <v>120</v>
      </c>
      <c r="B50" s="25" t="s">
        <v>54</v>
      </c>
      <c r="C50" s="26" t="s">
        <v>0</v>
      </c>
      <c r="D50" s="27">
        <f t="shared" si="5"/>
        <v>1777401.05</v>
      </c>
      <c r="E50" s="27"/>
      <c r="F50" s="27">
        <f>1777401.05</f>
        <v>1777401.05</v>
      </c>
      <c r="G50" s="28"/>
    </row>
    <row r="51" spans="1:7" s="14" customFormat="1" ht="40.799999999999997">
      <c r="A51" s="25" t="s">
        <v>10</v>
      </c>
      <c r="B51" s="25" t="s">
        <v>54</v>
      </c>
      <c r="C51" s="26" t="s">
        <v>11</v>
      </c>
      <c r="D51" s="27">
        <f t="shared" si="5"/>
        <v>1777401.05</v>
      </c>
      <c r="E51" s="27"/>
      <c r="F51" s="27">
        <f>1777401.05</f>
        <v>1777401.05</v>
      </c>
      <c r="G51" s="28"/>
    </row>
    <row r="52" spans="1:7" s="17" customFormat="1" ht="20.399999999999999">
      <c r="A52" s="25" t="s">
        <v>12</v>
      </c>
      <c r="B52" s="25" t="s">
        <v>54</v>
      </c>
      <c r="C52" s="26" t="s">
        <v>13</v>
      </c>
      <c r="D52" s="27">
        <f t="shared" si="5"/>
        <v>1777401.05</v>
      </c>
      <c r="E52" s="27"/>
      <c r="F52" s="27">
        <f>1777401.05</f>
        <v>1777401.05</v>
      </c>
      <c r="G52" s="28"/>
    </row>
    <row r="53" spans="1:7" s="17" customFormat="1" ht="40.799999999999997">
      <c r="A53" s="25" t="s">
        <v>55</v>
      </c>
      <c r="B53" s="25" t="s">
        <v>56</v>
      </c>
      <c r="C53" s="26" t="s">
        <v>0</v>
      </c>
      <c r="D53" s="27">
        <f>9947521.66</f>
        <v>9947521.6600000001</v>
      </c>
      <c r="E53" s="27"/>
      <c r="F53" s="27">
        <f>9947521.66</f>
        <v>9947521.6600000001</v>
      </c>
      <c r="G53" s="28"/>
    </row>
    <row r="54" spans="1:7" s="14" customFormat="1">
      <c r="A54" s="25" t="s">
        <v>121</v>
      </c>
      <c r="B54" s="25" t="s">
        <v>57</v>
      </c>
      <c r="C54" s="26" t="s">
        <v>0</v>
      </c>
      <c r="D54" s="27">
        <f>9947521.66</f>
        <v>9947521.6600000001</v>
      </c>
      <c r="E54" s="27"/>
      <c r="F54" s="27">
        <f>9947521.66</f>
        <v>9947521.6600000001</v>
      </c>
      <c r="G54" s="28"/>
    </row>
    <row r="55" spans="1:7" s="17" customFormat="1" ht="40.799999999999997">
      <c r="A55" s="25" t="s">
        <v>10</v>
      </c>
      <c r="B55" s="25" t="s">
        <v>57</v>
      </c>
      <c r="C55" s="26" t="s">
        <v>11</v>
      </c>
      <c r="D55" s="27">
        <f>9947521.66</f>
        <v>9947521.6600000001</v>
      </c>
      <c r="E55" s="27"/>
      <c r="F55" s="27">
        <f>9947521.66</f>
        <v>9947521.6600000001</v>
      </c>
      <c r="G55" s="28"/>
    </row>
    <row r="56" spans="1:7" s="14" customFormat="1" ht="20.399999999999999">
      <c r="A56" s="25" t="s">
        <v>12</v>
      </c>
      <c r="B56" s="25" t="s">
        <v>57</v>
      </c>
      <c r="C56" s="26" t="s">
        <v>13</v>
      </c>
      <c r="D56" s="27">
        <f>9947521.66</f>
        <v>9947521.6600000001</v>
      </c>
      <c r="E56" s="27"/>
      <c r="F56" s="27">
        <f>9947521.66</f>
        <v>9947521.6600000001</v>
      </c>
      <c r="G56" s="28"/>
    </row>
    <row r="57" spans="1:7" s="14" customFormat="1" ht="20.399999999999999">
      <c r="A57" s="25" t="s">
        <v>58</v>
      </c>
      <c r="B57" s="25" t="s">
        <v>59</v>
      </c>
      <c r="C57" s="26" t="s">
        <v>0</v>
      </c>
      <c r="D57" s="27">
        <f>9069105.32</f>
        <v>9069105.3200000003</v>
      </c>
      <c r="E57" s="27"/>
      <c r="F57" s="27">
        <f>9069105.32</f>
        <v>9069105.3200000003</v>
      </c>
      <c r="G57" s="28"/>
    </row>
    <row r="58" spans="1:7" s="17" customFormat="1" ht="20.399999999999999">
      <c r="A58" s="25" t="s">
        <v>117</v>
      </c>
      <c r="B58" s="25" t="s">
        <v>60</v>
      </c>
      <c r="C58" s="26" t="s">
        <v>0</v>
      </c>
      <c r="D58" s="27">
        <f>9069105.32</f>
        <v>9069105.3200000003</v>
      </c>
      <c r="E58" s="27"/>
      <c r="F58" s="27">
        <f>9069105.32</f>
        <v>9069105.3200000003</v>
      </c>
      <c r="G58" s="28"/>
    </row>
    <row r="59" spans="1:7" s="14" customFormat="1" ht="40.799999999999997">
      <c r="A59" s="25" t="s">
        <v>10</v>
      </c>
      <c r="B59" s="25" t="s">
        <v>60</v>
      </c>
      <c r="C59" s="26" t="s">
        <v>11</v>
      </c>
      <c r="D59" s="27">
        <f>9069105.32</f>
        <v>9069105.3200000003</v>
      </c>
      <c r="E59" s="27"/>
      <c r="F59" s="27">
        <f>9069105.32</f>
        <v>9069105.3200000003</v>
      </c>
      <c r="G59" s="28"/>
    </row>
    <row r="60" spans="1:7" s="14" customFormat="1">
      <c r="A60" s="25" t="s">
        <v>16</v>
      </c>
      <c r="B60" s="25" t="s">
        <v>60</v>
      </c>
      <c r="C60" s="26" t="s">
        <v>17</v>
      </c>
      <c r="D60" s="27">
        <f>9069105.32</f>
        <v>9069105.3200000003</v>
      </c>
      <c r="E60" s="27"/>
      <c r="F60" s="27">
        <f>9069105.32</f>
        <v>9069105.3200000003</v>
      </c>
      <c r="G60" s="28"/>
    </row>
    <row r="61" spans="1:7" s="14" customFormat="1" ht="20.399999999999999">
      <c r="A61" s="25" t="s">
        <v>122</v>
      </c>
      <c r="B61" s="25" t="s">
        <v>61</v>
      </c>
      <c r="C61" s="26" t="s">
        <v>0</v>
      </c>
      <c r="D61" s="27">
        <f>546000</f>
        <v>546000</v>
      </c>
      <c r="E61" s="27"/>
      <c r="F61" s="27">
        <f>561000</f>
        <v>561000</v>
      </c>
      <c r="G61" s="28"/>
    </row>
    <row r="62" spans="1:7" s="14" customFormat="1" ht="20.399999999999999">
      <c r="A62" s="25" t="s">
        <v>117</v>
      </c>
      <c r="B62" s="25" t="s">
        <v>62</v>
      </c>
      <c r="C62" s="26" t="s">
        <v>0</v>
      </c>
      <c r="D62" s="27">
        <f>445000</f>
        <v>445000</v>
      </c>
      <c r="E62" s="27"/>
      <c r="F62" s="27">
        <f>475000</f>
        <v>475000</v>
      </c>
      <c r="G62" s="28"/>
    </row>
    <row r="63" spans="1:7" s="17" customFormat="1" ht="20.399999999999999">
      <c r="A63" s="25" t="s">
        <v>6</v>
      </c>
      <c r="B63" s="25" t="s">
        <v>62</v>
      </c>
      <c r="C63" s="26" t="s">
        <v>7</v>
      </c>
      <c r="D63" s="27">
        <f>445000</f>
        <v>445000</v>
      </c>
      <c r="E63" s="27"/>
      <c r="F63" s="27">
        <f>475000</f>
        <v>475000</v>
      </c>
      <c r="G63" s="28"/>
    </row>
    <row r="64" spans="1:7" s="17" customFormat="1" ht="20.399999999999999">
      <c r="A64" s="25" t="s">
        <v>8</v>
      </c>
      <c r="B64" s="25" t="s">
        <v>62</v>
      </c>
      <c r="C64" s="26" t="s">
        <v>9</v>
      </c>
      <c r="D64" s="27">
        <f>445000</f>
        <v>445000</v>
      </c>
      <c r="E64" s="27"/>
      <c r="F64" s="27">
        <f>475000</f>
        <v>475000</v>
      </c>
      <c r="G64" s="28"/>
    </row>
    <row r="65" spans="1:7" s="17" customFormat="1">
      <c r="A65" s="25" t="s">
        <v>118</v>
      </c>
      <c r="B65" s="25" t="s">
        <v>63</v>
      </c>
      <c r="C65" s="26" t="s">
        <v>0</v>
      </c>
      <c r="D65" s="27">
        <f>101000</f>
        <v>101000</v>
      </c>
      <c r="E65" s="27"/>
      <c r="F65" s="27">
        <f>86000</f>
        <v>86000</v>
      </c>
      <c r="G65" s="28"/>
    </row>
    <row r="66" spans="1:7" s="14" customFormat="1" ht="20.399999999999999">
      <c r="A66" s="25" t="s">
        <v>6</v>
      </c>
      <c r="B66" s="25" t="s">
        <v>63</v>
      </c>
      <c r="C66" s="26" t="s">
        <v>7</v>
      </c>
      <c r="D66" s="27">
        <f>101000</f>
        <v>101000</v>
      </c>
      <c r="E66" s="27"/>
      <c r="F66" s="27">
        <f>86000</f>
        <v>86000</v>
      </c>
      <c r="G66" s="28"/>
    </row>
    <row r="67" spans="1:7" s="14" customFormat="1" ht="20.399999999999999">
      <c r="A67" s="25" t="s">
        <v>8</v>
      </c>
      <c r="B67" s="25" t="s">
        <v>63</v>
      </c>
      <c r="C67" s="26" t="s">
        <v>9</v>
      </c>
      <c r="D67" s="27">
        <f>101000</f>
        <v>101000</v>
      </c>
      <c r="E67" s="27"/>
      <c r="F67" s="27">
        <f>86000</f>
        <v>86000</v>
      </c>
      <c r="G67" s="28"/>
    </row>
    <row r="68" spans="1:7" s="17" customFormat="1">
      <c r="A68" s="25" t="s">
        <v>64</v>
      </c>
      <c r="B68" s="25" t="s">
        <v>65</v>
      </c>
      <c r="C68" s="26" t="s">
        <v>0</v>
      </c>
      <c r="D68" s="27">
        <f>638921.52</f>
        <v>638921.52</v>
      </c>
      <c r="E68" s="27"/>
      <c r="F68" s="27">
        <f>502356.7</f>
        <v>502356.7</v>
      </c>
      <c r="G68" s="28"/>
    </row>
    <row r="69" spans="1:7" s="14" customFormat="1" ht="20.399999999999999">
      <c r="A69" s="25" t="s">
        <v>123</v>
      </c>
      <c r="B69" s="25" t="s">
        <v>66</v>
      </c>
      <c r="C69" s="26" t="s">
        <v>0</v>
      </c>
      <c r="D69" s="27">
        <f t="shared" ref="D69:D71" si="6">396121</f>
        <v>396121</v>
      </c>
      <c r="E69" s="27"/>
      <c r="F69" s="27">
        <f>307056.7</f>
        <v>307056.7</v>
      </c>
      <c r="G69" s="28"/>
    </row>
    <row r="70" spans="1:7" s="14" customFormat="1" ht="40.799999999999997">
      <c r="A70" s="25" t="s">
        <v>10</v>
      </c>
      <c r="B70" s="25" t="s">
        <v>66</v>
      </c>
      <c r="C70" s="26" t="s">
        <v>11</v>
      </c>
      <c r="D70" s="27">
        <f t="shared" si="6"/>
        <v>396121</v>
      </c>
      <c r="E70" s="27"/>
      <c r="F70" s="27">
        <f>307056.7</f>
        <v>307056.7</v>
      </c>
      <c r="G70" s="28"/>
    </row>
    <row r="71" spans="1:7" s="14" customFormat="1">
      <c r="A71" s="25" t="s">
        <v>16</v>
      </c>
      <c r="B71" s="25" t="s">
        <v>66</v>
      </c>
      <c r="C71" s="26" t="s">
        <v>17</v>
      </c>
      <c r="D71" s="27">
        <f t="shared" si="6"/>
        <v>396121</v>
      </c>
      <c r="E71" s="27"/>
      <c r="F71" s="27">
        <f>307056.7</f>
        <v>307056.7</v>
      </c>
      <c r="G71" s="28"/>
    </row>
    <row r="72" spans="1:7" s="14" customFormat="1" ht="20.399999999999999">
      <c r="A72" s="25" t="s">
        <v>123</v>
      </c>
      <c r="B72" s="25" t="s">
        <v>67</v>
      </c>
      <c r="C72" s="26" t="s">
        <v>0</v>
      </c>
      <c r="D72" s="27">
        <f t="shared" ref="D72:D74" si="7">242800.52</f>
        <v>242800.52</v>
      </c>
      <c r="E72" s="27"/>
      <c r="F72" s="27">
        <f>195300</f>
        <v>195300</v>
      </c>
      <c r="G72" s="28"/>
    </row>
    <row r="73" spans="1:7" s="17" customFormat="1" ht="40.799999999999997">
      <c r="A73" s="25" t="s">
        <v>10</v>
      </c>
      <c r="B73" s="25" t="s">
        <v>67</v>
      </c>
      <c r="C73" s="26" t="s">
        <v>11</v>
      </c>
      <c r="D73" s="27">
        <f t="shared" si="7"/>
        <v>242800.52</v>
      </c>
      <c r="E73" s="27"/>
      <c r="F73" s="27">
        <f>195300</f>
        <v>195300</v>
      </c>
      <c r="G73" s="28"/>
    </row>
    <row r="74" spans="1:7" s="14" customFormat="1">
      <c r="A74" s="25" t="s">
        <v>16</v>
      </c>
      <c r="B74" s="25" t="s">
        <v>67</v>
      </c>
      <c r="C74" s="26" t="s">
        <v>17</v>
      </c>
      <c r="D74" s="27">
        <f t="shared" si="7"/>
        <v>242800.52</v>
      </c>
      <c r="E74" s="27"/>
      <c r="F74" s="27">
        <f>195300</f>
        <v>195300</v>
      </c>
      <c r="G74" s="28"/>
    </row>
    <row r="75" spans="1:7" s="14" customFormat="1" ht="30.6">
      <c r="A75" s="25" t="s">
        <v>149</v>
      </c>
      <c r="B75" s="25" t="s">
        <v>150</v>
      </c>
      <c r="C75" s="26" t="s">
        <v>0</v>
      </c>
      <c r="D75" s="27">
        <f t="shared" ref="D75:D78" si="8">466400</f>
        <v>466400</v>
      </c>
      <c r="E75" s="27">
        <v>466400</v>
      </c>
      <c r="F75" s="27">
        <f>481100</f>
        <v>481100</v>
      </c>
      <c r="G75" s="28">
        <v>481100</v>
      </c>
    </row>
    <row r="76" spans="1:7" s="14" customFormat="1" ht="20.399999999999999">
      <c r="A76" s="25" t="s">
        <v>151</v>
      </c>
      <c r="B76" s="25" t="s">
        <v>152</v>
      </c>
      <c r="C76" s="26" t="s">
        <v>0</v>
      </c>
      <c r="D76" s="27">
        <f t="shared" si="8"/>
        <v>466400</v>
      </c>
      <c r="E76" s="27">
        <f>D76</f>
        <v>466400</v>
      </c>
      <c r="F76" s="27">
        <f>481100</f>
        <v>481100</v>
      </c>
      <c r="G76" s="28">
        <f>F76</f>
        <v>481100</v>
      </c>
    </row>
    <row r="77" spans="1:7" s="14" customFormat="1" ht="40.799999999999997">
      <c r="A77" s="25" t="s">
        <v>10</v>
      </c>
      <c r="B77" s="25" t="s">
        <v>152</v>
      </c>
      <c r="C77" s="26" t="s">
        <v>11</v>
      </c>
      <c r="D77" s="27">
        <f t="shared" si="8"/>
        <v>466400</v>
      </c>
      <c r="E77" s="27">
        <f t="shared" ref="E77:E85" si="9">D77</f>
        <v>466400</v>
      </c>
      <c r="F77" s="27">
        <f>481100</f>
        <v>481100</v>
      </c>
      <c r="G77" s="28">
        <f t="shared" ref="G77:G85" si="10">F77</f>
        <v>481100</v>
      </c>
    </row>
    <row r="78" spans="1:7" s="14" customFormat="1" ht="20.399999999999999">
      <c r="A78" s="25" t="s">
        <v>12</v>
      </c>
      <c r="B78" s="25" t="s">
        <v>152</v>
      </c>
      <c r="C78" s="26" t="s">
        <v>13</v>
      </c>
      <c r="D78" s="27">
        <f t="shared" si="8"/>
        <v>466400</v>
      </c>
      <c r="E78" s="27">
        <f t="shared" si="9"/>
        <v>466400</v>
      </c>
      <c r="F78" s="27">
        <f>481100</f>
        <v>481100</v>
      </c>
      <c r="G78" s="28">
        <f t="shared" si="10"/>
        <v>481100</v>
      </c>
    </row>
    <row r="79" spans="1:7" s="14" customFormat="1" ht="30.6">
      <c r="A79" s="25" t="s">
        <v>153</v>
      </c>
      <c r="B79" s="25" t="s">
        <v>154</v>
      </c>
      <c r="C79" s="26" t="s">
        <v>0</v>
      </c>
      <c r="D79" s="27">
        <f>82699.16</f>
        <v>82699.16</v>
      </c>
      <c r="E79" s="27">
        <f t="shared" si="9"/>
        <v>82699.16</v>
      </c>
      <c r="F79" s="27">
        <f>82699.16</f>
        <v>82699.16</v>
      </c>
      <c r="G79" s="28">
        <f t="shared" si="10"/>
        <v>82699.16</v>
      </c>
    </row>
    <row r="80" spans="1:7" s="14" customFormat="1" ht="51">
      <c r="A80" s="25" t="s">
        <v>155</v>
      </c>
      <c r="B80" s="25" t="s">
        <v>156</v>
      </c>
      <c r="C80" s="26" t="s">
        <v>0</v>
      </c>
      <c r="D80" s="27">
        <f t="shared" ref="D80:D82" si="11">62948.3</f>
        <v>62948.3</v>
      </c>
      <c r="E80" s="27">
        <f t="shared" si="9"/>
        <v>62948.3</v>
      </c>
      <c r="F80" s="27">
        <f>62948.3</f>
        <v>62948.3</v>
      </c>
      <c r="G80" s="28">
        <f t="shared" si="10"/>
        <v>62948.3</v>
      </c>
    </row>
    <row r="81" spans="1:7" s="14" customFormat="1" ht="40.799999999999997">
      <c r="A81" s="25" t="s">
        <v>10</v>
      </c>
      <c r="B81" s="25" t="s">
        <v>156</v>
      </c>
      <c r="C81" s="26" t="s">
        <v>11</v>
      </c>
      <c r="D81" s="27">
        <f t="shared" si="11"/>
        <v>62948.3</v>
      </c>
      <c r="E81" s="27">
        <f t="shared" si="9"/>
        <v>62948.3</v>
      </c>
      <c r="F81" s="27">
        <f>62948.3</f>
        <v>62948.3</v>
      </c>
      <c r="G81" s="28">
        <f t="shared" si="10"/>
        <v>62948.3</v>
      </c>
    </row>
    <row r="82" spans="1:7" s="17" customFormat="1" ht="20.399999999999999">
      <c r="A82" s="25" t="s">
        <v>12</v>
      </c>
      <c r="B82" s="25" t="s">
        <v>156</v>
      </c>
      <c r="C82" s="26" t="s">
        <v>13</v>
      </c>
      <c r="D82" s="27">
        <f t="shared" si="11"/>
        <v>62948.3</v>
      </c>
      <c r="E82" s="27">
        <f t="shared" si="9"/>
        <v>62948.3</v>
      </c>
      <c r="F82" s="27">
        <f>62948.3</f>
        <v>62948.3</v>
      </c>
      <c r="G82" s="28">
        <f t="shared" si="10"/>
        <v>62948.3</v>
      </c>
    </row>
    <row r="83" spans="1:7" s="17" customFormat="1" ht="51">
      <c r="A83" s="25" t="s">
        <v>157</v>
      </c>
      <c r="B83" s="25" t="s">
        <v>158</v>
      </c>
      <c r="C83" s="26" t="s">
        <v>0</v>
      </c>
      <c r="D83" s="27">
        <f t="shared" ref="D83:D85" si="12">19750.86</f>
        <v>19750.86</v>
      </c>
      <c r="E83" s="27">
        <f t="shared" si="9"/>
        <v>19750.86</v>
      </c>
      <c r="F83" s="27">
        <f>19750.86</f>
        <v>19750.86</v>
      </c>
      <c r="G83" s="28">
        <f t="shared" si="10"/>
        <v>19750.86</v>
      </c>
    </row>
    <row r="84" spans="1:7" s="14" customFormat="1" ht="40.799999999999997">
      <c r="A84" s="25" t="s">
        <v>10</v>
      </c>
      <c r="B84" s="25" t="s">
        <v>158</v>
      </c>
      <c r="C84" s="26" t="s">
        <v>11</v>
      </c>
      <c r="D84" s="27">
        <f t="shared" si="12"/>
        <v>19750.86</v>
      </c>
      <c r="E84" s="27">
        <f t="shared" si="9"/>
        <v>19750.86</v>
      </c>
      <c r="F84" s="27">
        <f>19750.86</f>
        <v>19750.86</v>
      </c>
      <c r="G84" s="28">
        <f t="shared" si="10"/>
        <v>19750.86</v>
      </c>
    </row>
    <row r="85" spans="1:7" s="14" customFormat="1" ht="20.399999999999999">
      <c r="A85" s="25" t="s">
        <v>12</v>
      </c>
      <c r="B85" s="25" t="s">
        <v>158</v>
      </c>
      <c r="C85" s="26" t="s">
        <v>13</v>
      </c>
      <c r="D85" s="27">
        <f t="shared" si="12"/>
        <v>19750.86</v>
      </c>
      <c r="E85" s="27">
        <f t="shared" si="9"/>
        <v>19750.86</v>
      </c>
      <c r="F85" s="27">
        <f>19750.86</f>
        <v>19750.86</v>
      </c>
      <c r="G85" s="28">
        <f t="shared" si="10"/>
        <v>19750.86</v>
      </c>
    </row>
    <row r="86" spans="1:7" s="14" customFormat="1" ht="30.6">
      <c r="A86" s="32" t="s">
        <v>68</v>
      </c>
      <c r="B86" s="32" t="s">
        <v>69</v>
      </c>
      <c r="C86" s="33" t="s">
        <v>0</v>
      </c>
      <c r="D86" s="34">
        <f>5267598+32480</f>
        <v>5300078</v>
      </c>
      <c r="E86" s="34"/>
      <c r="F86" s="34">
        <f>5268614.24+31463.76</f>
        <v>5300078</v>
      </c>
      <c r="G86" s="35"/>
    </row>
    <row r="87" spans="1:7" s="14" customFormat="1" ht="30.6">
      <c r="A87" s="25" t="s">
        <v>70</v>
      </c>
      <c r="B87" s="25" t="s">
        <v>71</v>
      </c>
      <c r="C87" s="26" t="s">
        <v>0</v>
      </c>
      <c r="D87" s="27">
        <f>5267598+32480</f>
        <v>5300078</v>
      </c>
      <c r="E87" s="27"/>
      <c r="F87" s="27">
        <f>5268614.24+31463.76</f>
        <v>5300078</v>
      </c>
      <c r="G87" s="28"/>
    </row>
    <row r="88" spans="1:7" s="14" customFormat="1" ht="20.399999999999999">
      <c r="A88" s="25" t="s">
        <v>72</v>
      </c>
      <c r="B88" s="25" t="s">
        <v>73</v>
      </c>
      <c r="C88" s="26" t="s">
        <v>0</v>
      </c>
      <c r="D88" s="27">
        <f>1300000</f>
        <v>1300000</v>
      </c>
      <c r="E88" s="27"/>
      <c r="F88" s="27">
        <f>1300000</f>
        <v>1300000</v>
      </c>
      <c r="G88" s="28"/>
    </row>
    <row r="89" spans="1:7" s="18" customFormat="1" ht="20.399999999999999">
      <c r="A89" s="25" t="s">
        <v>160</v>
      </c>
      <c r="B89" s="25" t="s">
        <v>74</v>
      </c>
      <c r="C89" s="26" t="s">
        <v>0</v>
      </c>
      <c r="D89" s="27">
        <f>1300000</f>
        <v>1300000</v>
      </c>
      <c r="E89" s="27"/>
      <c r="F89" s="27">
        <f>1300000</f>
        <v>1300000</v>
      </c>
      <c r="G89" s="28"/>
    </row>
    <row r="90" spans="1:7" s="14" customFormat="1" ht="20.399999999999999">
      <c r="A90" s="25" t="s">
        <v>6</v>
      </c>
      <c r="B90" s="25" t="s">
        <v>74</v>
      </c>
      <c r="C90" s="26" t="s">
        <v>7</v>
      </c>
      <c r="D90" s="27">
        <f>1300000</f>
        <v>1300000</v>
      </c>
      <c r="E90" s="27"/>
      <c r="F90" s="27">
        <f>1300000</f>
        <v>1300000</v>
      </c>
      <c r="G90" s="28"/>
    </row>
    <row r="91" spans="1:7" s="14" customFormat="1" ht="20.399999999999999">
      <c r="A91" s="25" t="s">
        <v>8</v>
      </c>
      <c r="B91" s="25" t="s">
        <v>74</v>
      </c>
      <c r="C91" s="26" t="s">
        <v>9</v>
      </c>
      <c r="D91" s="27">
        <f>1300000</f>
        <v>1300000</v>
      </c>
      <c r="E91" s="27"/>
      <c r="F91" s="27">
        <f>1300000</f>
        <v>1300000</v>
      </c>
      <c r="G91" s="28"/>
    </row>
    <row r="92" spans="1:7" s="14" customFormat="1">
      <c r="A92" s="25" t="s">
        <v>75</v>
      </c>
      <c r="B92" s="25" t="s">
        <v>76</v>
      </c>
      <c r="C92" s="26" t="s">
        <v>0</v>
      </c>
      <c r="D92" s="27">
        <f t="shared" ref="D92:D95" si="13">750000</f>
        <v>750000</v>
      </c>
      <c r="E92" s="27"/>
      <c r="F92" s="27">
        <f>750000</f>
        <v>750000</v>
      </c>
      <c r="G92" s="28"/>
    </row>
    <row r="93" spans="1:7" s="14" customFormat="1" ht="20.399999999999999">
      <c r="A93" s="25" t="s">
        <v>160</v>
      </c>
      <c r="B93" s="25" t="s">
        <v>77</v>
      </c>
      <c r="C93" s="26" t="s">
        <v>0</v>
      </c>
      <c r="D93" s="27">
        <f t="shared" si="13"/>
        <v>750000</v>
      </c>
      <c r="E93" s="27"/>
      <c r="F93" s="27">
        <f>750000</f>
        <v>750000</v>
      </c>
      <c r="G93" s="28"/>
    </row>
    <row r="94" spans="1:7" s="18" customFormat="1" ht="20.399999999999999">
      <c r="A94" s="25" t="s">
        <v>6</v>
      </c>
      <c r="B94" s="25" t="s">
        <v>77</v>
      </c>
      <c r="C94" s="26" t="s">
        <v>7</v>
      </c>
      <c r="D94" s="27">
        <f t="shared" si="13"/>
        <v>750000</v>
      </c>
      <c r="E94" s="27"/>
      <c r="F94" s="27">
        <f>750000</f>
        <v>750000</v>
      </c>
      <c r="G94" s="28"/>
    </row>
    <row r="95" spans="1:7" s="14" customFormat="1" ht="20.399999999999999">
      <c r="A95" s="25" t="s">
        <v>8</v>
      </c>
      <c r="B95" s="25" t="s">
        <v>77</v>
      </c>
      <c r="C95" s="26" t="s">
        <v>9</v>
      </c>
      <c r="D95" s="27">
        <f t="shared" si="13"/>
        <v>750000</v>
      </c>
      <c r="E95" s="27"/>
      <c r="F95" s="27">
        <f>750000</f>
        <v>750000</v>
      </c>
      <c r="G95" s="28"/>
    </row>
    <row r="96" spans="1:7" s="14" customFormat="1" ht="30.6">
      <c r="A96" s="25" t="s">
        <v>78</v>
      </c>
      <c r="B96" s="25" t="s">
        <v>79</v>
      </c>
      <c r="C96" s="26" t="s">
        <v>0</v>
      </c>
      <c r="D96" s="27">
        <f t="shared" ref="D96:D99" si="14">300000</f>
        <v>300000</v>
      </c>
      <c r="E96" s="27"/>
      <c r="F96" s="27">
        <f>300000</f>
        <v>300000</v>
      </c>
      <c r="G96" s="28"/>
    </row>
    <row r="97" spans="1:7" s="14" customFormat="1" ht="20.399999999999999">
      <c r="A97" s="25" t="s">
        <v>160</v>
      </c>
      <c r="B97" s="25" t="s">
        <v>80</v>
      </c>
      <c r="C97" s="26" t="s">
        <v>0</v>
      </c>
      <c r="D97" s="27">
        <f t="shared" si="14"/>
        <v>300000</v>
      </c>
      <c r="E97" s="27"/>
      <c r="F97" s="27">
        <f>300000</f>
        <v>300000</v>
      </c>
      <c r="G97" s="28"/>
    </row>
    <row r="98" spans="1:7" s="14" customFormat="1" ht="20.399999999999999">
      <c r="A98" s="25" t="s">
        <v>6</v>
      </c>
      <c r="B98" s="25" t="s">
        <v>80</v>
      </c>
      <c r="C98" s="26" t="s">
        <v>7</v>
      </c>
      <c r="D98" s="27">
        <f t="shared" si="14"/>
        <v>300000</v>
      </c>
      <c r="E98" s="27"/>
      <c r="F98" s="27">
        <f>300000</f>
        <v>300000</v>
      </c>
      <c r="G98" s="28"/>
    </row>
    <row r="99" spans="1:7" s="18" customFormat="1" ht="20.399999999999999">
      <c r="A99" s="25" t="s">
        <v>8</v>
      </c>
      <c r="B99" s="25" t="s">
        <v>80</v>
      </c>
      <c r="C99" s="26" t="s">
        <v>9</v>
      </c>
      <c r="D99" s="27">
        <f t="shared" si="14"/>
        <v>300000</v>
      </c>
      <c r="E99" s="27"/>
      <c r="F99" s="27">
        <f>300000</f>
        <v>300000</v>
      </c>
      <c r="G99" s="28"/>
    </row>
    <row r="100" spans="1:7" s="14" customFormat="1" ht="30.6">
      <c r="A100" s="25" t="s">
        <v>81</v>
      </c>
      <c r="B100" s="25" t="s">
        <v>82</v>
      </c>
      <c r="C100" s="26" t="s">
        <v>0</v>
      </c>
      <c r="D100" s="27">
        <f>1155000+32480</f>
        <v>1187480</v>
      </c>
      <c r="E100" s="27"/>
      <c r="F100" s="27">
        <f>1201016.24+31463.76</f>
        <v>1232480</v>
      </c>
      <c r="G100" s="28"/>
    </row>
    <row r="101" spans="1:7" s="14" customFormat="1" ht="20.399999999999999">
      <c r="A101" s="32" t="s">
        <v>160</v>
      </c>
      <c r="B101" s="32" t="s">
        <v>83</v>
      </c>
      <c r="C101" s="33" t="s">
        <v>0</v>
      </c>
      <c r="D101" s="34">
        <f>1155000+32480</f>
        <v>1187480</v>
      </c>
      <c r="E101" s="34"/>
      <c r="F101" s="34">
        <f>1201016.24+314763.76</f>
        <v>1515780</v>
      </c>
      <c r="G101" s="35"/>
    </row>
    <row r="102" spans="1:7" s="14" customFormat="1" ht="20.399999999999999">
      <c r="A102" s="32" t="s">
        <v>6</v>
      </c>
      <c r="B102" s="32" t="s">
        <v>83</v>
      </c>
      <c r="C102" s="33" t="s">
        <v>7</v>
      </c>
      <c r="D102" s="34">
        <f>1155000+32480</f>
        <v>1187480</v>
      </c>
      <c r="E102" s="34"/>
      <c r="F102" s="34">
        <f>1201016.24+31463.76</f>
        <v>1232480</v>
      </c>
      <c r="G102" s="35"/>
    </row>
    <row r="103" spans="1:7" s="14" customFormat="1" ht="20.399999999999999">
      <c r="A103" s="32" t="s">
        <v>8</v>
      </c>
      <c r="B103" s="32" t="s">
        <v>83</v>
      </c>
      <c r="C103" s="33" t="s">
        <v>9</v>
      </c>
      <c r="D103" s="34">
        <f>1155000+32480</f>
        <v>1187480</v>
      </c>
      <c r="E103" s="34"/>
      <c r="F103" s="34">
        <f>1201016.24+31463.76</f>
        <v>1232480</v>
      </c>
      <c r="G103" s="35"/>
    </row>
    <row r="104" spans="1:7" s="18" customFormat="1" ht="20.399999999999999">
      <c r="A104" s="32" t="s">
        <v>84</v>
      </c>
      <c r="B104" s="32" t="s">
        <v>85</v>
      </c>
      <c r="C104" s="33" t="s">
        <v>0</v>
      </c>
      <c r="D104" s="34">
        <f>1000000</f>
        <v>1000000</v>
      </c>
      <c r="E104" s="34"/>
      <c r="F104" s="34">
        <f>1000000</f>
        <v>1000000</v>
      </c>
      <c r="G104" s="35"/>
    </row>
    <row r="105" spans="1:7" s="14" customFormat="1" ht="20.399999999999999">
      <c r="A105" s="32" t="s">
        <v>160</v>
      </c>
      <c r="B105" s="32" t="s">
        <v>86</v>
      </c>
      <c r="C105" s="33" t="s">
        <v>0</v>
      </c>
      <c r="D105" s="34">
        <f>1000000</f>
        <v>1000000</v>
      </c>
      <c r="E105" s="34"/>
      <c r="F105" s="34">
        <f>1000000</f>
        <v>1000000</v>
      </c>
      <c r="G105" s="35"/>
    </row>
    <row r="106" spans="1:7" s="14" customFormat="1" ht="20.399999999999999">
      <c r="A106" s="32" t="s">
        <v>6</v>
      </c>
      <c r="B106" s="32" t="s">
        <v>86</v>
      </c>
      <c r="C106" s="33" t="s">
        <v>7</v>
      </c>
      <c r="D106" s="34">
        <f>1000000</f>
        <v>1000000</v>
      </c>
      <c r="E106" s="34"/>
      <c r="F106" s="34">
        <f>1000000</f>
        <v>1000000</v>
      </c>
      <c r="G106" s="35"/>
    </row>
    <row r="107" spans="1:7" s="14" customFormat="1" ht="20.399999999999999">
      <c r="A107" s="32" t="s">
        <v>8</v>
      </c>
      <c r="B107" s="32" t="s">
        <v>86</v>
      </c>
      <c r="C107" s="33" t="s">
        <v>9</v>
      </c>
      <c r="D107" s="34">
        <f>1000000</f>
        <v>1000000</v>
      </c>
      <c r="E107" s="34"/>
      <c r="F107" s="34">
        <f>1000000</f>
        <v>1000000</v>
      </c>
      <c r="G107" s="35"/>
    </row>
    <row r="108" spans="1:7" s="14" customFormat="1" ht="20.399999999999999">
      <c r="A108" s="32" t="s">
        <v>124</v>
      </c>
      <c r="B108" s="32" t="s">
        <v>125</v>
      </c>
      <c r="C108" s="33" t="s">
        <v>0</v>
      </c>
      <c r="D108" s="34">
        <f>562598</f>
        <v>562598</v>
      </c>
      <c r="E108" s="34"/>
      <c r="F108" s="34">
        <f>517598</f>
        <v>517598</v>
      </c>
      <c r="G108" s="35"/>
    </row>
    <row r="109" spans="1:7" s="14" customFormat="1" ht="20.399999999999999">
      <c r="A109" s="32" t="s">
        <v>160</v>
      </c>
      <c r="B109" s="32" t="s">
        <v>126</v>
      </c>
      <c r="C109" s="33" t="s">
        <v>0</v>
      </c>
      <c r="D109" s="34">
        <f>562598</f>
        <v>562598</v>
      </c>
      <c r="E109" s="34"/>
      <c r="F109" s="34">
        <f>517598</f>
        <v>517598</v>
      </c>
      <c r="G109" s="35"/>
    </row>
    <row r="110" spans="1:7" s="14" customFormat="1" ht="20.399999999999999">
      <c r="A110" s="32" t="s">
        <v>6</v>
      </c>
      <c r="B110" s="32" t="s">
        <v>126</v>
      </c>
      <c r="C110" s="33" t="s">
        <v>7</v>
      </c>
      <c r="D110" s="34">
        <f>562598</f>
        <v>562598</v>
      </c>
      <c r="E110" s="34"/>
      <c r="F110" s="34">
        <f>517598</f>
        <v>517598</v>
      </c>
      <c r="G110" s="35"/>
    </row>
    <row r="111" spans="1:7" s="14" customFormat="1" ht="20.399999999999999">
      <c r="A111" s="32" t="s">
        <v>8</v>
      </c>
      <c r="B111" s="32" t="s">
        <v>126</v>
      </c>
      <c r="C111" s="33" t="s">
        <v>9</v>
      </c>
      <c r="D111" s="34">
        <f>562598</f>
        <v>562598</v>
      </c>
      <c r="E111" s="34"/>
      <c r="F111" s="34">
        <f>517598</f>
        <v>517598</v>
      </c>
      <c r="G111" s="35"/>
    </row>
    <row r="112" spans="1:7" s="14" customFormat="1" ht="40.799999999999997">
      <c r="A112" s="32" t="s">
        <v>127</v>
      </c>
      <c r="B112" s="32" t="s">
        <v>87</v>
      </c>
      <c r="C112" s="33" t="s">
        <v>0</v>
      </c>
      <c r="D112" s="34">
        <f>200000</f>
        <v>200000</v>
      </c>
      <c r="E112" s="34"/>
      <c r="F112" s="34">
        <f>200000</f>
        <v>200000</v>
      </c>
      <c r="G112" s="35"/>
    </row>
    <row r="113" spans="1:7" s="14" customFormat="1" ht="20.399999999999999">
      <c r="A113" s="32" t="s">
        <v>160</v>
      </c>
      <c r="B113" s="32" t="s">
        <v>88</v>
      </c>
      <c r="C113" s="33" t="s">
        <v>0</v>
      </c>
      <c r="D113" s="34">
        <f>200000</f>
        <v>200000</v>
      </c>
      <c r="E113" s="34"/>
      <c r="F113" s="34">
        <f>200000</f>
        <v>200000</v>
      </c>
      <c r="G113" s="35"/>
    </row>
    <row r="114" spans="1:7" s="14" customFormat="1" ht="20.399999999999999">
      <c r="A114" s="32" t="s">
        <v>6</v>
      </c>
      <c r="B114" s="32" t="s">
        <v>88</v>
      </c>
      <c r="C114" s="33" t="s">
        <v>7</v>
      </c>
      <c r="D114" s="34">
        <f>200000</f>
        <v>200000</v>
      </c>
      <c r="E114" s="34"/>
      <c r="F114" s="34">
        <f>200000</f>
        <v>200000</v>
      </c>
      <c r="G114" s="35"/>
    </row>
    <row r="115" spans="1:7" s="14" customFormat="1" ht="20.399999999999999">
      <c r="A115" s="32" t="s">
        <v>8</v>
      </c>
      <c r="B115" s="32" t="s">
        <v>88</v>
      </c>
      <c r="C115" s="33" t="s">
        <v>9</v>
      </c>
      <c r="D115" s="34">
        <f>200000</f>
        <v>200000</v>
      </c>
      <c r="E115" s="34"/>
      <c r="F115" s="34">
        <f>200000</f>
        <v>200000</v>
      </c>
      <c r="G115" s="35"/>
    </row>
    <row r="116" spans="1:7" s="14" customFormat="1" ht="51">
      <c r="A116" s="32" t="s">
        <v>89</v>
      </c>
      <c r="B116" s="32" t="s">
        <v>90</v>
      </c>
      <c r="C116" s="33" t="s">
        <v>0</v>
      </c>
      <c r="D116" s="34">
        <f>28925</f>
        <v>28925</v>
      </c>
      <c r="E116" s="34"/>
      <c r="F116" s="34">
        <f>29512.5</f>
        <v>29512.5</v>
      </c>
      <c r="G116" s="35"/>
    </row>
    <row r="117" spans="1:7" s="14" customFormat="1" ht="20.399999999999999">
      <c r="A117" s="32" t="s">
        <v>91</v>
      </c>
      <c r="B117" s="32" t="s">
        <v>92</v>
      </c>
      <c r="C117" s="33" t="s">
        <v>0</v>
      </c>
      <c r="D117" s="34">
        <f>28925</f>
        <v>28925</v>
      </c>
      <c r="E117" s="34"/>
      <c r="F117" s="34">
        <f>29512.5</f>
        <v>29512.5</v>
      </c>
      <c r="G117" s="35"/>
    </row>
    <row r="118" spans="1:7" s="14" customFormat="1" ht="20.399999999999999">
      <c r="A118" s="32" t="s">
        <v>93</v>
      </c>
      <c r="B118" s="32" t="s">
        <v>94</v>
      </c>
      <c r="C118" s="33" t="s">
        <v>0</v>
      </c>
      <c r="D118" s="34">
        <f>28925</f>
        <v>28925</v>
      </c>
      <c r="E118" s="34"/>
      <c r="F118" s="34">
        <f>29512.5</f>
        <v>29512.5</v>
      </c>
      <c r="G118" s="35"/>
    </row>
    <row r="119" spans="1:7" s="14" customFormat="1">
      <c r="A119" s="32" t="s">
        <v>128</v>
      </c>
      <c r="B119" s="32" t="s">
        <v>95</v>
      </c>
      <c r="C119" s="33" t="s">
        <v>0</v>
      </c>
      <c r="D119" s="34">
        <f>23140</f>
        <v>23140</v>
      </c>
      <c r="E119" s="34"/>
      <c r="F119" s="34">
        <f>23610</f>
        <v>23610</v>
      </c>
      <c r="G119" s="35"/>
    </row>
    <row r="120" spans="1:7" s="14" customFormat="1" ht="40.799999999999997">
      <c r="A120" s="32" t="s">
        <v>10</v>
      </c>
      <c r="B120" s="32" t="s">
        <v>95</v>
      </c>
      <c r="C120" s="33" t="s">
        <v>11</v>
      </c>
      <c r="D120" s="34">
        <f>23140</f>
        <v>23140</v>
      </c>
      <c r="E120" s="34"/>
      <c r="F120" s="34">
        <f>23610</f>
        <v>23610</v>
      </c>
      <c r="G120" s="35"/>
    </row>
    <row r="121" spans="1:7" s="14" customFormat="1" ht="20.399999999999999">
      <c r="A121" s="32" t="s">
        <v>12</v>
      </c>
      <c r="B121" s="32" t="s">
        <v>95</v>
      </c>
      <c r="C121" s="33" t="s">
        <v>13</v>
      </c>
      <c r="D121" s="34">
        <f>23140</f>
        <v>23140</v>
      </c>
      <c r="E121" s="34"/>
      <c r="F121" s="34">
        <f>23610</f>
        <v>23610</v>
      </c>
      <c r="G121" s="35"/>
    </row>
    <row r="122" spans="1:7" s="14" customFormat="1" ht="20.399999999999999">
      <c r="A122" s="32" t="s">
        <v>96</v>
      </c>
      <c r="B122" s="32" t="s">
        <v>97</v>
      </c>
      <c r="C122" s="33" t="s">
        <v>0</v>
      </c>
      <c r="D122" s="34">
        <f>5785</f>
        <v>5785</v>
      </c>
      <c r="E122" s="34"/>
      <c r="F122" s="34">
        <f>5902.5</f>
        <v>5902.5</v>
      </c>
      <c r="G122" s="35"/>
    </row>
    <row r="123" spans="1:7" s="14" customFormat="1" ht="40.799999999999997">
      <c r="A123" s="32" t="s">
        <v>10</v>
      </c>
      <c r="B123" s="32" t="s">
        <v>97</v>
      </c>
      <c r="C123" s="33" t="s">
        <v>11</v>
      </c>
      <c r="D123" s="34">
        <f>5785</f>
        <v>5785</v>
      </c>
      <c r="E123" s="34"/>
      <c r="F123" s="34">
        <f>5902.5</f>
        <v>5902.5</v>
      </c>
      <c r="G123" s="35"/>
    </row>
    <row r="124" spans="1:7" s="14" customFormat="1" ht="20.399999999999999">
      <c r="A124" s="32" t="s">
        <v>12</v>
      </c>
      <c r="B124" s="32" t="s">
        <v>97</v>
      </c>
      <c r="C124" s="33" t="s">
        <v>13</v>
      </c>
      <c r="D124" s="34">
        <f>5785</f>
        <v>5785</v>
      </c>
      <c r="E124" s="34"/>
      <c r="F124" s="34">
        <f>5902.5</f>
        <v>5902.5</v>
      </c>
      <c r="G124" s="35"/>
    </row>
    <row r="125" spans="1:7" s="14" customFormat="1" ht="30.6">
      <c r="A125" s="32" t="s">
        <v>98</v>
      </c>
      <c r="B125" s="32" t="s">
        <v>99</v>
      </c>
      <c r="C125" s="33" t="s">
        <v>0</v>
      </c>
      <c r="D125" s="34">
        <f>500000</f>
        <v>500000</v>
      </c>
      <c r="E125" s="34"/>
      <c r="F125" s="34">
        <f>500000</f>
        <v>500000</v>
      </c>
      <c r="G125" s="35"/>
    </row>
    <row r="126" spans="1:7" s="14" customFormat="1">
      <c r="A126" s="32" t="s">
        <v>129</v>
      </c>
      <c r="B126" s="32" t="s">
        <v>130</v>
      </c>
      <c r="C126" s="33" t="s">
        <v>0</v>
      </c>
      <c r="D126" s="34">
        <f>300000</f>
        <v>300000</v>
      </c>
      <c r="E126" s="34"/>
      <c r="F126" s="34">
        <f>300000</f>
        <v>300000</v>
      </c>
      <c r="G126" s="35"/>
    </row>
    <row r="127" spans="1:7" s="14" customFormat="1">
      <c r="A127" s="32" t="s">
        <v>131</v>
      </c>
      <c r="B127" s="32" t="s">
        <v>132</v>
      </c>
      <c r="C127" s="33" t="s">
        <v>0</v>
      </c>
      <c r="D127" s="34">
        <f>300000</f>
        <v>300000</v>
      </c>
      <c r="E127" s="34"/>
      <c r="F127" s="34">
        <f>300000</f>
        <v>300000</v>
      </c>
      <c r="G127" s="35"/>
    </row>
    <row r="128" spans="1:7" s="17" customFormat="1">
      <c r="A128" s="32" t="s">
        <v>118</v>
      </c>
      <c r="B128" s="32" t="s">
        <v>133</v>
      </c>
      <c r="C128" s="33" t="s">
        <v>0</v>
      </c>
      <c r="D128" s="34">
        <f>300000</f>
        <v>300000</v>
      </c>
      <c r="E128" s="34"/>
      <c r="F128" s="34">
        <f>300000</f>
        <v>300000</v>
      </c>
      <c r="G128" s="35"/>
    </row>
    <row r="129" spans="1:7" s="18" customFormat="1" ht="20.399999999999999">
      <c r="A129" s="32" t="s">
        <v>6</v>
      </c>
      <c r="B129" s="32" t="s">
        <v>133</v>
      </c>
      <c r="C129" s="33" t="s">
        <v>7</v>
      </c>
      <c r="D129" s="34">
        <f>300000</f>
        <v>300000</v>
      </c>
      <c r="E129" s="34"/>
      <c r="F129" s="34">
        <f>300000</f>
        <v>300000</v>
      </c>
      <c r="G129" s="35"/>
    </row>
    <row r="130" spans="1:7" s="14" customFormat="1" ht="20.399999999999999">
      <c r="A130" s="32" t="s">
        <v>8</v>
      </c>
      <c r="B130" s="32" t="s">
        <v>133</v>
      </c>
      <c r="C130" s="33" t="s">
        <v>9</v>
      </c>
      <c r="D130" s="34">
        <f>300000</f>
        <v>300000</v>
      </c>
      <c r="E130" s="34"/>
      <c r="F130" s="34">
        <f>300000</f>
        <v>300000</v>
      </c>
      <c r="G130" s="35"/>
    </row>
    <row r="131" spans="1:7" s="14" customFormat="1" ht="20.399999999999999">
      <c r="A131" s="32" t="s">
        <v>100</v>
      </c>
      <c r="B131" s="32" t="s">
        <v>101</v>
      </c>
      <c r="C131" s="33" t="s">
        <v>0</v>
      </c>
      <c r="D131" s="34">
        <f>180000</f>
        <v>180000</v>
      </c>
      <c r="E131" s="34"/>
      <c r="F131" s="34">
        <f>180000</f>
        <v>180000</v>
      </c>
      <c r="G131" s="35"/>
    </row>
    <row r="132" spans="1:7" s="14" customFormat="1">
      <c r="A132" s="32" t="s">
        <v>134</v>
      </c>
      <c r="B132" s="32" t="s">
        <v>135</v>
      </c>
      <c r="C132" s="33" t="s">
        <v>0</v>
      </c>
      <c r="D132" s="34">
        <f>100000</f>
        <v>100000</v>
      </c>
      <c r="E132" s="34"/>
      <c r="F132" s="34">
        <f>100000</f>
        <v>100000</v>
      </c>
      <c r="G132" s="35"/>
    </row>
    <row r="133" spans="1:7" s="17" customFormat="1">
      <c r="A133" s="32" t="s">
        <v>118</v>
      </c>
      <c r="B133" s="32" t="s">
        <v>136</v>
      </c>
      <c r="C133" s="33" t="s">
        <v>0</v>
      </c>
      <c r="D133" s="34">
        <f>100000</f>
        <v>100000</v>
      </c>
      <c r="E133" s="34"/>
      <c r="F133" s="34">
        <f>100000</f>
        <v>100000</v>
      </c>
      <c r="G133" s="35"/>
    </row>
    <row r="134" spans="1:7" s="17" customFormat="1" ht="20.399999999999999">
      <c r="A134" s="32" t="s">
        <v>6</v>
      </c>
      <c r="B134" s="32" t="s">
        <v>136</v>
      </c>
      <c r="C134" s="33" t="s">
        <v>7</v>
      </c>
      <c r="D134" s="34">
        <f>100000</f>
        <v>100000</v>
      </c>
      <c r="E134" s="34"/>
      <c r="F134" s="34">
        <f>100000</f>
        <v>100000</v>
      </c>
      <c r="G134" s="35"/>
    </row>
    <row r="135" spans="1:7" s="14" customFormat="1" ht="20.399999999999999">
      <c r="A135" s="32" t="s">
        <v>8</v>
      </c>
      <c r="B135" s="32" t="s">
        <v>136</v>
      </c>
      <c r="C135" s="33" t="s">
        <v>9</v>
      </c>
      <c r="D135" s="34">
        <f>100000</f>
        <v>100000</v>
      </c>
      <c r="E135" s="34"/>
      <c r="F135" s="34">
        <f>100000</f>
        <v>100000</v>
      </c>
      <c r="G135" s="35"/>
    </row>
    <row r="136" spans="1:7" s="14" customFormat="1" ht="20.399999999999999">
      <c r="A136" s="32" t="s">
        <v>102</v>
      </c>
      <c r="B136" s="32" t="s">
        <v>103</v>
      </c>
      <c r="C136" s="33" t="s">
        <v>0</v>
      </c>
      <c r="D136" s="34">
        <f>80000</f>
        <v>80000</v>
      </c>
      <c r="E136" s="34"/>
      <c r="F136" s="34">
        <f>80000</f>
        <v>80000</v>
      </c>
      <c r="G136" s="35"/>
    </row>
    <row r="137" spans="1:7" s="14" customFormat="1">
      <c r="A137" s="32" t="s">
        <v>118</v>
      </c>
      <c r="B137" s="32" t="s">
        <v>104</v>
      </c>
      <c r="C137" s="33" t="s">
        <v>0</v>
      </c>
      <c r="D137" s="34">
        <f>80000</f>
        <v>80000</v>
      </c>
      <c r="E137" s="34"/>
      <c r="F137" s="34">
        <f>80000</f>
        <v>80000</v>
      </c>
      <c r="G137" s="35"/>
    </row>
    <row r="138" spans="1:7" s="14" customFormat="1" ht="20.399999999999999">
      <c r="A138" s="32" t="s">
        <v>6</v>
      </c>
      <c r="B138" s="32" t="s">
        <v>104</v>
      </c>
      <c r="C138" s="33" t="s">
        <v>7</v>
      </c>
      <c r="D138" s="34">
        <f>80000</f>
        <v>80000</v>
      </c>
      <c r="E138" s="34"/>
      <c r="F138" s="34">
        <f>80000</f>
        <v>80000</v>
      </c>
      <c r="G138" s="35"/>
    </row>
    <row r="139" spans="1:7" s="14" customFormat="1" ht="20.399999999999999">
      <c r="A139" s="32" t="s">
        <v>8</v>
      </c>
      <c r="B139" s="32" t="s">
        <v>104</v>
      </c>
      <c r="C139" s="33" t="s">
        <v>9</v>
      </c>
      <c r="D139" s="34">
        <f>80000</f>
        <v>80000</v>
      </c>
      <c r="E139" s="34"/>
      <c r="F139" s="34">
        <f>80000</f>
        <v>80000</v>
      </c>
      <c r="G139" s="35"/>
    </row>
    <row r="140" spans="1:7" s="14" customFormat="1" ht="20.399999999999999">
      <c r="A140" s="32" t="s">
        <v>137</v>
      </c>
      <c r="B140" s="32" t="s">
        <v>138</v>
      </c>
      <c r="C140" s="33" t="s">
        <v>0</v>
      </c>
      <c r="D140" s="34">
        <f>20000</f>
        <v>20000</v>
      </c>
      <c r="E140" s="34"/>
      <c r="F140" s="34">
        <f>20000</f>
        <v>20000</v>
      </c>
      <c r="G140" s="35"/>
    </row>
    <row r="141" spans="1:7" s="14" customFormat="1" ht="20.399999999999999">
      <c r="A141" s="32" t="s">
        <v>139</v>
      </c>
      <c r="B141" s="32" t="s">
        <v>140</v>
      </c>
      <c r="C141" s="33" t="s">
        <v>0</v>
      </c>
      <c r="D141" s="34">
        <f>20000</f>
        <v>20000</v>
      </c>
      <c r="E141" s="34"/>
      <c r="F141" s="34">
        <f>20000</f>
        <v>20000</v>
      </c>
      <c r="G141" s="35"/>
    </row>
    <row r="142" spans="1:7" s="17" customFormat="1">
      <c r="A142" s="32" t="s">
        <v>118</v>
      </c>
      <c r="B142" s="32" t="s">
        <v>141</v>
      </c>
      <c r="C142" s="33" t="s">
        <v>0</v>
      </c>
      <c r="D142" s="34">
        <f>20000</f>
        <v>20000</v>
      </c>
      <c r="E142" s="34"/>
      <c r="F142" s="34">
        <f>20000</f>
        <v>20000</v>
      </c>
      <c r="G142" s="35"/>
    </row>
    <row r="143" spans="1:7" s="17" customFormat="1" ht="20.399999999999999">
      <c r="A143" s="32" t="s">
        <v>6</v>
      </c>
      <c r="B143" s="32" t="s">
        <v>141</v>
      </c>
      <c r="C143" s="33" t="s">
        <v>7</v>
      </c>
      <c r="D143" s="34">
        <f>20000</f>
        <v>20000</v>
      </c>
      <c r="E143" s="34"/>
      <c r="F143" s="34">
        <f>20000</f>
        <v>20000</v>
      </c>
      <c r="G143" s="35"/>
    </row>
    <row r="144" spans="1:7" s="18" customFormat="1" ht="20.399999999999999">
      <c r="A144" s="32" t="s">
        <v>8</v>
      </c>
      <c r="B144" s="32" t="s">
        <v>141</v>
      </c>
      <c r="C144" s="33" t="s">
        <v>9</v>
      </c>
      <c r="D144" s="34">
        <f>20000</f>
        <v>20000</v>
      </c>
      <c r="E144" s="34"/>
      <c r="F144" s="34">
        <f>20000</f>
        <v>20000</v>
      </c>
      <c r="G144" s="35"/>
    </row>
    <row r="145" spans="1:7" s="14" customFormat="1" ht="30.6">
      <c r="A145" s="32" t="s">
        <v>105</v>
      </c>
      <c r="B145" s="32" t="s">
        <v>106</v>
      </c>
      <c r="C145" s="33" t="s">
        <v>0</v>
      </c>
      <c r="D145" s="34">
        <f>1765632.92-32480</f>
        <v>1733152.92</v>
      </c>
      <c r="E145" s="34"/>
      <c r="F145" s="34">
        <f>1170000-31463.76</f>
        <v>1138536.24</v>
      </c>
      <c r="G145" s="35"/>
    </row>
    <row r="146" spans="1:7" s="14" customFormat="1">
      <c r="A146" s="32" t="s">
        <v>142</v>
      </c>
      <c r="B146" s="32" t="s">
        <v>143</v>
      </c>
      <c r="C146" s="33" t="s">
        <v>0</v>
      </c>
      <c r="D146" s="34">
        <f>200000</f>
        <v>200000</v>
      </c>
      <c r="E146" s="34"/>
      <c r="F146" s="34">
        <f>200000</f>
        <v>200000</v>
      </c>
      <c r="G146" s="35"/>
    </row>
    <row r="147" spans="1:7" s="14" customFormat="1">
      <c r="A147" s="32" t="s">
        <v>159</v>
      </c>
      <c r="B147" s="32" t="s">
        <v>144</v>
      </c>
      <c r="C147" s="33" t="s">
        <v>0</v>
      </c>
      <c r="D147" s="34">
        <f>200000</f>
        <v>200000</v>
      </c>
      <c r="E147" s="34"/>
      <c r="F147" s="34">
        <f>200000</f>
        <v>200000</v>
      </c>
      <c r="G147" s="35"/>
    </row>
    <row r="148" spans="1:7" s="14" customFormat="1" ht="20.399999999999999">
      <c r="A148" s="32" t="s">
        <v>117</v>
      </c>
      <c r="B148" s="32" t="s">
        <v>145</v>
      </c>
      <c r="C148" s="33" t="s">
        <v>0</v>
      </c>
      <c r="D148" s="34">
        <f>200000</f>
        <v>200000</v>
      </c>
      <c r="E148" s="34"/>
      <c r="F148" s="34">
        <f>200000</f>
        <v>200000</v>
      </c>
      <c r="G148" s="35"/>
    </row>
    <row r="149" spans="1:7" s="14" customFormat="1" ht="20.399999999999999">
      <c r="A149" s="32" t="s">
        <v>6</v>
      </c>
      <c r="B149" s="32" t="s">
        <v>145</v>
      </c>
      <c r="C149" s="33" t="s">
        <v>7</v>
      </c>
      <c r="D149" s="34">
        <f>200000</f>
        <v>200000</v>
      </c>
      <c r="E149" s="34"/>
      <c r="F149" s="34">
        <f>200000</f>
        <v>200000</v>
      </c>
      <c r="G149" s="35"/>
    </row>
    <row r="150" spans="1:7" s="14" customFormat="1" ht="20.399999999999999">
      <c r="A150" s="32" t="s">
        <v>8</v>
      </c>
      <c r="B150" s="32" t="s">
        <v>145</v>
      </c>
      <c r="C150" s="33" t="s">
        <v>9</v>
      </c>
      <c r="D150" s="34">
        <f>200000</f>
        <v>200000</v>
      </c>
      <c r="E150" s="34"/>
      <c r="F150" s="34">
        <f>200000</f>
        <v>200000</v>
      </c>
      <c r="G150" s="35"/>
    </row>
    <row r="151" spans="1:7" s="14" customFormat="1">
      <c r="A151" s="32" t="s">
        <v>107</v>
      </c>
      <c r="B151" s="32" t="s">
        <v>108</v>
      </c>
      <c r="C151" s="33" t="s">
        <v>0</v>
      </c>
      <c r="D151" s="34">
        <f>1565632.92-32480</f>
        <v>1533152.92</v>
      </c>
      <c r="E151" s="34"/>
      <c r="F151" s="34">
        <f>970000-31463.76</f>
        <v>938536.24</v>
      </c>
      <c r="G151" s="35"/>
    </row>
    <row r="152" spans="1:7">
      <c r="A152" s="32" t="s">
        <v>109</v>
      </c>
      <c r="B152" s="32" t="s">
        <v>110</v>
      </c>
      <c r="C152" s="33" t="s">
        <v>0</v>
      </c>
      <c r="D152" s="34">
        <f>800000</f>
        <v>800000</v>
      </c>
      <c r="E152" s="34"/>
      <c r="F152" s="34">
        <f>800000</f>
        <v>800000</v>
      </c>
      <c r="G152" s="35"/>
    </row>
    <row r="153" spans="1:7" ht="20.399999999999999">
      <c r="A153" s="32" t="s">
        <v>117</v>
      </c>
      <c r="B153" s="32" t="s">
        <v>111</v>
      </c>
      <c r="C153" s="33" t="s">
        <v>0</v>
      </c>
      <c r="D153" s="34">
        <f>800000</f>
        <v>800000</v>
      </c>
      <c r="E153" s="34"/>
      <c r="F153" s="34">
        <f>800000</f>
        <v>800000</v>
      </c>
      <c r="G153" s="35"/>
    </row>
    <row r="154" spans="1:7" ht="20.399999999999999">
      <c r="A154" s="32" t="s">
        <v>6</v>
      </c>
      <c r="B154" s="32" t="s">
        <v>111</v>
      </c>
      <c r="C154" s="33" t="s">
        <v>7</v>
      </c>
      <c r="D154" s="34">
        <f>800000</f>
        <v>800000</v>
      </c>
      <c r="E154" s="34"/>
      <c r="F154" s="34">
        <f>800000</f>
        <v>800000</v>
      </c>
      <c r="G154" s="35"/>
    </row>
    <row r="155" spans="1:7" ht="20.399999999999999">
      <c r="A155" s="32" t="s">
        <v>8</v>
      </c>
      <c r="B155" s="32" t="s">
        <v>111</v>
      </c>
      <c r="C155" s="33" t="s">
        <v>9</v>
      </c>
      <c r="D155" s="34">
        <f>800000</f>
        <v>800000</v>
      </c>
      <c r="E155" s="34"/>
      <c r="F155" s="34">
        <f>800000</f>
        <v>800000</v>
      </c>
      <c r="G155" s="35"/>
    </row>
    <row r="156" spans="1:7">
      <c r="A156" s="32" t="s">
        <v>146</v>
      </c>
      <c r="B156" s="32" t="s">
        <v>147</v>
      </c>
      <c r="C156" s="33" t="s">
        <v>0</v>
      </c>
      <c r="D156" s="34">
        <f>765632.92-32480</f>
        <v>733152.92</v>
      </c>
      <c r="E156" s="34"/>
      <c r="F156" s="34">
        <f>170000-31463.76</f>
        <v>138536.24</v>
      </c>
      <c r="G156" s="35"/>
    </row>
    <row r="157" spans="1:7" ht="20.399999999999999">
      <c r="A157" s="32" t="s">
        <v>117</v>
      </c>
      <c r="B157" s="32" t="s">
        <v>148</v>
      </c>
      <c r="C157" s="33" t="s">
        <v>0</v>
      </c>
      <c r="D157" s="34">
        <f>765632.92-32480</f>
        <v>733152.92</v>
      </c>
      <c r="E157" s="34"/>
      <c r="F157" s="34">
        <f>170000-31463.76</f>
        <v>138536.24</v>
      </c>
      <c r="G157" s="35"/>
    </row>
    <row r="158" spans="1:7" ht="20.399999999999999">
      <c r="A158" s="32" t="s">
        <v>6</v>
      </c>
      <c r="B158" s="32" t="s">
        <v>148</v>
      </c>
      <c r="C158" s="33" t="s">
        <v>7</v>
      </c>
      <c r="D158" s="34">
        <f>765632.92-32480</f>
        <v>733152.92</v>
      </c>
      <c r="E158" s="34"/>
      <c r="F158" s="34">
        <f>170000-31463.76</f>
        <v>138536.24</v>
      </c>
      <c r="G158" s="35"/>
    </row>
    <row r="159" spans="1:7" ht="20.399999999999999">
      <c r="A159" s="32" t="s">
        <v>8</v>
      </c>
      <c r="B159" s="32" t="s">
        <v>148</v>
      </c>
      <c r="C159" s="33" t="s">
        <v>9</v>
      </c>
      <c r="D159" s="34">
        <f>765632.92-32480</f>
        <v>733152.92</v>
      </c>
      <c r="E159" s="34"/>
      <c r="F159" s="34">
        <f>170000-31463.76</f>
        <v>138536.24</v>
      </c>
      <c r="G159" s="35"/>
    </row>
    <row r="160" spans="1:7">
      <c r="A160" s="32" t="s">
        <v>14</v>
      </c>
      <c r="B160" s="32" t="s">
        <v>15</v>
      </c>
      <c r="C160" s="33" t="s">
        <v>0</v>
      </c>
      <c r="D160" s="34">
        <f t="shared" ref="D160:D165" si="15">1200000</f>
        <v>1200000</v>
      </c>
      <c r="E160" s="34"/>
      <c r="F160" s="34">
        <f t="shared" ref="F160:F165" si="16">2200000</f>
        <v>2200000</v>
      </c>
      <c r="G160" s="35"/>
    </row>
    <row r="161" spans="1:8">
      <c r="A161" s="32" t="s">
        <v>14</v>
      </c>
      <c r="B161" s="32" t="s">
        <v>15</v>
      </c>
      <c r="C161" s="33" t="s">
        <v>0</v>
      </c>
      <c r="D161" s="34">
        <f t="shared" si="15"/>
        <v>1200000</v>
      </c>
      <c r="E161" s="34"/>
      <c r="F161" s="34">
        <f t="shared" si="16"/>
        <v>2200000</v>
      </c>
      <c r="G161" s="35"/>
    </row>
    <row r="162" spans="1:8">
      <c r="A162" s="32" t="s">
        <v>14</v>
      </c>
      <c r="B162" s="32" t="s">
        <v>15</v>
      </c>
      <c r="C162" s="33" t="s">
        <v>0</v>
      </c>
      <c r="D162" s="34">
        <f t="shared" si="15"/>
        <v>1200000</v>
      </c>
      <c r="E162" s="34"/>
      <c r="F162" s="34">
        <f t="shared" si="16"/>
        <v>2200000</v>
      </c>
      <c r="G162" s="35"/>
    </row>
    <row r="163" spans="1:8">
      <c r="A163" s="32" t="s">
        <v>20</v>
      </c>
      <c r="B163" s="32" t="s">
        <v>21</v>
      </c>
      <c r="C163" s="33" t="s">
        <v>0</v>
      </c>
      <c r="D163" s="34">
        <f t="shared" si="15"/>
        <v>1200000</v>
      </c>
      <c r="E163" s="34"/>
      <c r="F163" s="34">
        <f t="shared" si="16"/>
        <v>2200000</v>
      </c>
      <c r="G163" s="35"/>
    </row>
    <row r="164" spans="1:8">
      <c r="A164" s="32" t="s">
        <v>18</v>
      </c>
      <c r="B164" s="32" t="s">
        <v>21</v>
      </c>
      <c r="C164" s="33" t="s">
        <v>19</v>
      </c>
      <c r="D164" s="34">
        <f t="shared" si="15"/>
        <v>1200000</v>
      </c>
      <c r="E164" s="34"/>
      <c r="F164" s="34">
        <f t="shared" si="16"/>
        <v>2200000</v>
      </c>
      <c r="G164" s="35"/>
    </row>
    <row r="165" spans="1:8">
      <c r="A165" s="25" t="s">
        <v>22</v>
      </c>
      <c r="B165" s="25" t="s">
        <v>21</v>
      </c>
      <c r="C165" s="26" t="s">
        <v>23</v>
      </c>
      <c r="D165" s="27">
        <f t="shared" si="15"/>
        <v>1200000</v>
      </c>
      <c r="E165" s="27"/>
      <c r="F165" s="27">
        <f t="shared" si="16"/>
        <v>2200000</v>
      </c>
      <c r="G165" s="28"/>
    </row>
    <row r="166" spans="1:8" s="24" customFormat="1">
      <c r="A166" s="29" t="s">
        <v>24</v>
      </c>
      <c r="B166" s="29"/>
      <c r="C166" s="29"/>
      <c r="D166" s="30">
        <f>39627038.16</f>
        <v>39627038.159999996</v>
      </c>
      <c r="E166" s="30">
        <v>549099.16</v>
      </c>
      <c r="F166" s="30">
        <f>39626144.16</f>
        <v>39626144.159999996</v>
      </c>
      <c r="G166" s="31">
        <v>563799.16</v>
      </c>
      <c r="H166" s="23"/>
    </row>
  </sheetData>
  <autoFilter ref="A14:WVO166"/>
  <mergeCells count="4">
    <mergeCell ref="A13:A14"/>
    <mergeCell ref="B13:B14"/>
    <mergeCell ref="C13:C14"/>
    <mergeCell ref="D13:G13"/>
  </mergeCells>
  <pageMargins left="0.70866141732283472" right="0.70866141732283472" top="0.74803149606299213" bottom="0.74803149606299213" header="0.31496062992125984" footer="0.31496062992125984"/>
  <pageSetup paperSize="9" scale="76" fitToHeight="1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2021-11-29T04:54:50Z</dcterms:modified>
</cp:coreProperties>
</file>