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1"/>
  </bookViews>
  <sheets>
    <sheet name="прил 6 Вед. стр-ра" sheetId="1" r:id="rId1"/>
    <sheet name="Прил 3 РзПр, ЦСР, КВР" sheetId="2" r:id="rId2"/>
    <sheet name="Прил 4 ЦСР" sheetId="3" r:id="rId3"/>
    <sheet name="Прил 5 РзПр" sheetId="4" r:id="rId4"/>
    <sheet name="Прил 2 МБТ" sheetId="5" r:id="rId5"/>
  </sheets>
  <definedNames>
    <definedName name="_xlnm._FilterDatabase" localSheetId="2" hidden="1">'Прил 4 ЦСР'!$A$14:$K$278</definedName>
  </definedNames>
  <calcPr fullCalcOnLoad="1"/>
</workbook>
</file>

<file path=xl/sharedStrings.xml><?xml version="1.0" encoding="utf-8"?>
<sst xmlns="http://schemas.openxmlformats.org/spreadsheetml/2006/main" count="3873" uniqueCount="322">
  <si>
    <t/>
  </si>
  <si>
    <t>на 2018 год</t>
  </si>
  <si>
    <t>Наименование</t>
  </si>
  <si>
    <t>Код по бюджетной классификации</t>
  </si>
  <si>
    <t>Администратор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</si>
  <si>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</si>
  <si>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</si>
  <si>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</si>
  <si>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</si>
  <si>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</si>
  <si>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</si>
  <si>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</si>
  <si>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</si>
  <si>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</si>
  <si>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</si>
  <si>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</si>
  <si>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</si>
  <si>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</si>
  <si>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</si>
  <si>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</si>
  <si>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6000000000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</si>
  <si>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</si>
  <si>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6000002030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</si>
  <si>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</si>
  <si>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</si>
  <si>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</si>
  <si>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</si>
  <si>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</si>
  <si>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</si>
  <si>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</si>
  <si>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</si>
  <si>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Прочие мероприятия органов местного самоуправления</t>
  </si>
  <si>
    <t>6000002400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</si>
  <si>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</si>
  <si>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</si>
  <si>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функций органов местного самоуправления</t>
  </si>
  <si>
    <t>6000002040</t>
  </si>
  <si>
    <t>Иные выплаты персоналу государственных (муниципальных) органов, за исключением фонда оплаты труда</t>
  </si>
  <si>
    <t>122</t>
  </si>
  <si>
    <t>Межбюджетные трансферты</t>
  </si>
  <si>
    <t>500</t>
  </si>
  <si>
    <t>Иные межбюджетные трансферты</t>
  </si>
  <si>
    <t>540</t>
  </si>
  <si>
    <t>Расходы на финансовое обеспечение непредвиденных расходов, связанных с выплатами заработной платы работникам учреждений бюджетной сферы</t>
  </si>
  <si>
    <t>6000085150</t>
  </si>
  <si>
    <t>Обеспечение проведения выборов и референдумов</t>
  </si>
  <si>
    <t>0107</t>
  </si>
  <si>
    <t>организационное и материально-техническое обеспечение подготовки и проведения муниципальных выборов</t>
  </si>
  <si>
    <t>6000079990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</si>
  <si>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</si>
  <si>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</si>
  <si>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бюджетные ассигнования</t>
  </si>
  <si>
    <t>800</t>
  </si>
  <si>
    <t>Специальные расходы</t>
  </si>
  <si>
    <t>880</t>
  </si>
  <si>
    <t>Другие общегосударственные вопросы</t>
  </si>
  <si>
    <t>0113</t>
  </si>
  <si>
    <t>Программа "Развитие муниципальной службы в городском поселении Куминский на 2014-2016годы и на период до 2020 года"</t>
  </si>
  <si>
    <t>0200000000</t>
  </si>
  <si>
    <t>Расходы на проведение мероприятий в рамках муниципальной программы "Развитие муниципальной службы в городском поселении Куминский на 2014-2016годы и на период до 2020 года"</t>
  </si>
  <si>
    <t>0200092400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</si>
  <si>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</si>
  <si>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</si>
  <si>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</si>
  <si>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</si>
  <si>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</si>
  <si>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</si>
  <si>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</si>
  <si>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</si>
  <si>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</si>
  <si>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</si>
  <si>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</si>
  <si>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</si>
  <si>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</si>
  <si>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</si>
  <si>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</si>
  <si>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</si>
  <si>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</si>
  <si>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</si>
  <si>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</si>
  <si>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6000051180</t>
  </si>
  <si>
    <t>Закупка товаров, работ, услуг в сфере информационно-коммуникационных технологий</t>
  </si>
  <si>
    <t>242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</si>
  <si>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</si>
  <si>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</si>
  <si>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</si>
  <si>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</si>
  <si>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</si>
  <si>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6000059300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</si>
  <si>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</si>
  <si>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60000D9300</t>
  </si>
  <si>
    <t>Другие вопросы в области национальной безопасности и правоохранительной деятельности</t>
  </si>
  <si>
    <t>0314</t>
  </si>
  <si>
    <t>Программа "Профилактика терроризма и экстремизма на территории городское поселение Куминский на 2014-2016 годы и на период до 2020 года"</t>
  </si>
  <si>
    <t>0100000000</t>
  </si>
  <si>
    <t>0100100000</t>
  </si>
  <si>
    <t>0100192400</t>
  </si>
  <si>
    <t>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</si>
  <si>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0700000000</t>
  </si>
  <si>
    <t>Подпрограмма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</si>
  <si>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0720000000</t>
  </si>
  <si>
    <t>Мероприятия в рамках подпрограммы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</si>
  <si>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0720100000</t>
  </si>
  <si>
    <t>Расходы на реализацию мероприятий в рамках подпрограммы 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</si>
  <si>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0720192400</t>
  </si>
  <si>
    <t>Мероприятия по созданию условий для деятельности народных дружин</t>
  </si>
  <si>
    <t>6000082300</t>
  </si>
  <si>
    <t>Мероприятия по софинансированию создания условий для деятельности народных дружин</t>
  </si>
  <si>
    <t>60000S2300</t>
  </si>
  <si>
    <t>НАЦИОНАЛЬНАЯ ЭКОНОМИКА</t>
  </si>
  <si>
    <t>0400</t>
  </si>
  <si>
    <t>Общеэкономические вопросы</t>
  </si>
  <si>
    <t>0401</t>
  </si>
  <si>
    <t>Мероприятия по содействию трудоустройства граждан</t>
  </si>
  <si>
    <t>6000085060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</si>
  <si>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</si>
  <si>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</si>
  <si>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</si>
  <si>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</si>
  <si>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</si>
  <si>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</si>
  <si>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Софинансирование Мероприятий по содействию трудоустройства граждан</t>
  </si>
  <si>
    <t>60000S5060</t>
  </si>
  <si>
    <t>Дорожное хозяйство (дорожные фонды)</t>
  </si>
  <si>
    <t>0409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</si>
  <si>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</si>
  <si>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>0400000000</t>
  </si>
  <si>
    <t>Подпрограмма "Текущий ремонт и содержание внутрипоселковых дорог"</t>
  </si>
  <si>
    <t>0410000000</t>
  </si>
  <si>
    <t>Расходы в рамках подпрограммы "Текущий ремонт и содержание внутрипоселковых дорог"</t>
  </si>
  <si>
    <t>0410092400</t>
  </si>
  <si>
    <t>Подпрограмма " Текущий ремонт и содержание уличного освещения"</t>
  </si>
  <si>
    <t>0420000000</t>
  </si>
  <si>
    <t>Расходы в рамках подпрограммы " Текущий ремонт и содержание уличного освещения"</t>
  </si>
  <si>
    <t>0420092400</t>
  </si>
  <si>
    <t>Подпрограмма " Прочие мероприятия в рамках дорожной деятельности"</t>
  </si>
  <si>
    <t>0430000000</t>
  </si>
  <si>
    <t>Расходы в рамках подпрограммы " Прочие мероприятия в рамках дорожной деятельности"</t>
  </si>
  <si>
    <t>0430092400</t>
  </si>
  <si>
    <t>Мероприятия по капитальный ремонту и ремонту автомобильных дорог общего пользования местного значения</t>
  </si>
  <si>
    <t>6000082390</t>
  </si>
  <si>
    <t>Мероприятия по софинансированию капитального ремонта и ремонта автомобильных дорог общего пользования местного значения</t>
  </si>
  <si>
    <t>60000S2390</t>
  </si>
  <si>
    <t>Связь и информатика</t>
  </si>
  <si>
    <t>0410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</si>
  <si>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</si>
  <si>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0300000000</t>
  </si>
  <si>
    <t>Реализация мероприятий в рамках программы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</si>
  <si>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0300092400</t>
  </si>
  <si>
    <t>ЖИЛИЩНО-КОММУНАЛЬНОЕ ХОЗЯЙСТВО</t>
  </si>
  <si>
    <t>0500</t>
  </si>
  <si>
    <t>Жилищное хозяйство</t>
  </si>
  <si>
    <t>0501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</si>
  <si>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</t>
  </si>
  <si>
    <t>0500000000</t>
  </si>
  <si>
    <t>Мероприятие "Замена кровли"</t>
  </si>
  <si>
    <t>0500200000</t>
  </si>
  <si>
    <t>Расходы на реализацию мероприятия "Замена кровли"</t>
  </si>
  <si>
    <t>0500292400</t>
  </si>
  <si>
    <t>Мероприятие "Поставка материалов для проведения ремонта квартир силами квартиросъемщиков"</t>
  </si>
  <si>
    <t>0500300000</t>
  </si>
  <si>
    <t>Расходы на реализацию мероприятия "Поставка материалов для проведения ремонта квартир силами квартиросъемщиков"</t>
  </si>
  <si>
    <t>0500392400</t>
  </si>
  <si>
    <t>Мероприятие "Изготовление технической документации на муниципальные жылые объекты"</t>
  </si>
  <si>
    <t>0500400000</t>
  </si>
  <si>
    <t>Расходы на реализацию мероприятия "Изготовление технической документации на муниципальные жылые объекты"</t>
  </si>
  <si>
    <t>0500492400</t>
  </si>
  <si>
    <t>Мероприятие "Содержание общего имущества МКД"</t>
  </si>
  <si>
    <t>0500500000</t>
  </si>
  <si>
    <t>Расходы на реализацию мероприятия "Содержание общего имущества МКД"</t>
  </si>
  <si>
    <t>0500592400</t>
  </si>
  <si>
    <t>Мероприятие "Проведение капитального ремонта общего имущества в МКД (субсидия, взносы на капитальный ремонт)</t>
  </si>
  <si>
    <t>0500600000</t>
  </si>
  <si>
    <t>Расходы на реализацию мероприятия "Проведение капитального ремонта общего имущества в МКД (субсидия, взносы на капитальный ремонт)</t>
  </si>
  <si>
    <t>0500692400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</si>
  <si>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</si>
  <si>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</si>
  <si>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</si>
  <si>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</si>
  <si>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субсидий)на финансовое обеспечение затрат, порядком (правилами) предоставления которых установлено требование о последующем подтвержденииих использования в соответствии с условиямии (или) целями предоставления</t>
  </si>
  <si>
    <t>632</t>
  </si>
  <si>
    <t>Коммунальное хозяйство</t>
  </si>
  <si>
    <t>0502</t>
  </si>
  <si>
    <t>Расходы на реализацию полномочий в сфере жилищно-коммунального комплекса (кап ремонт) (бюджет округа)</t>
  </si>
  <si>
    <t>6000082591</t>
  </si>
  <si>
    <t>Расходы на реализацию полномочий в сфере жилищно-коммунального комплекса (кап.ремонт) (бюджет района)</t>
  </si>
  <si>
    <t>60000S2591</t>
  </si>
  <si>
    <t>Благоустройство</t>
  </si>
  <si>
    <t>0503</t>
  </si>
  <si>
    <t>Программа "Благоустройство муниципального образования городское поселение Куминский на 2016 - 2018 годы и на период до 2020 года"</t>
  </si>
  <si>
    <t>0800000000</t>
  </si>
  <si>
    <t>Подпрограмма "Содержание уличного освещения"</t>
  </si>
  <si>
    <t>0810000000</t>
  </si>
  <si>
    <t>Мероприятие "Организация освещения улиц"</t>
  </si>
  <si>
    <t>0810100000</t>
  </si>
  <si>
    <t>Расходы на обеспечение электроэнергией для уличного освещения</t>
  </si>
  <si>
    <t>0810196100</t>
  </si>
  <si>
    <t>Мероприятие "Материалы для уличного освещения"</t>
  </si>
  <si>
    <t>0810300000</t>
  </si>
  <si>
    <t>Расходы на приобретение новогодней иллюминации</t>
  </si>
  <si>
    <t>0810378800</t>
  </si>
  <si>
    <t>Расходы на приобретение материалов для уличного освещения</t>
  </si>
  <si>
    <t>0810396100</t>
  </si>
  <si>
    <t>Подпрограмма "Содержание мест захоронения"</t>
  </si>
  <si>
    <t>0820000000</t>
  </si>
  <si>
    <t>Мероприятие "Содержание мест захоронения"</t>
  </si>
  <si>
    <t>0820200000</t>
  </si>
  <si>
    <t>Расходы на реализацию мероприятия по содержанию мест захоронения</t>
  </si>
  <si>
    <t>0820296400</t>
  </si>
  <si>
    <t>Подпрограмма "Озеленение"</t>
  </si>
  <si>
    <t>0830000000</t>
  </si>
  <si>
    <t>Мероприятие "Озеленение мест общего пользования"</t>
  </si>
  <si>
    <t>0830100000</t>
  </si>
  <si>
    <t>Расходы на реализацию мероприятия по Озеленению</t>
  </si>
  <si>
    <t>0830196300</t>
  </si>
  <si>
    <t>Подпрограмма "Прочие мероприятия по благоустройству"</t>
  </si>
  <si>
    <t>0850000000</t>
  </si>
  <si>
    <t xml:space="preserve">Прочие мероприятия по благоустройству </t>
  </si>
  <si>
    <t>0850100000</t>
  </si>
  <si>
    <t>Расходы на реализацию прочих мероприятий по благоустройству</t>
  </si>
  <si>
    <t>0850196500</t>
  </si>
  <si>
    <t>Расходы на софинансирование расходов на поддержку государственных программ субьектов РФ и муниципальных программ формирования современной городской среды</t>
  </si>
  <si>
    <t>60000L5550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</si>
  <si>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</si>
  <si>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</si>
  <si>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</si>
  <si>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</si>
  <si>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</si>
  <si>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</si>
  <si>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на реализацию отдельных полномочий в сфере обращения с твердыми коммунальными отходами (бюджет округа)</t>
  </si>
  <si>
    <t>6000084290</t>
  </si>
  <si>
    <t>ОБРАЗОВАНИЕ</t>
  </si>
  <si>
    <t>0700</t>
  </si>
  <si>
    <t>Молодежная политика</t>
  </si>
  <si>
    <t>0707</t>
  </si>
  <si>
    <t>Расходы на обеспечение переданных полномочий</t>
  </si>
  <si>
    <t>6000000540</t>
  </si>
  <si>
    <t>Обеспечение деятельности подведомственных учреждений</t>
  </si>
  <si>
    <t>6000000590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</si>
  <si>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</si>
  <si>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</si>
  <si>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</si>
  <si>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</si>
  <si>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</si>
  <si>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</si>
  <si>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</si>
  <si>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</si>
  <si>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КУЛЬТУРА, КИНЕМАТОГРАФИЯ</t>
  </si>
  <si>
    <t>0800</t>
  </si>
  <si>
    <t>Культура</t>
  </si>
  <si>
    <t>0801</t>
  </si>
  <si>
    <t>Расходы на прочие мероприятия</t>
  </si>
  <si>
    <t>6000070050</t>
  </si>
  <si>
    <t>Реализация Указов Президента Российской Федерации</t>
  </si>
  <si>
    <t>6000082580</t>
  </si>
  <si>
    <t>Софинансирование на исполнение Указов Президента Российской Федерации</t>
  </si>
  <si>
    <t>60000S2580</t>
  </si>
  <si>
    <t>СОЦИАЛЬНАЯ ПОЛИТИКА</t>
  </si>
  <si>
    <t>1000</t>
  </si>
  <si>
    <t>Пенсионное обеспечение</t>
  </si>
  <si>
    <t>1001</t>
  </si>
  <si>
    <t>Пенсии за выслугу лет</t>
  </si>
  <si>
    <t>6000000220</t>
  </si>
  <si>
    <t>ФИЗИЧЕСКАЯ КУЛЬТУРА И СПОРТ</t>
  </si>
  <si>
    <t>1100</t>
  </si>
  <si>
    <t>Физическая культура</t>
  </si>
  <si>
    <t>1101</t>
  </si>
  <si>
    <t>Мероприятия в области здравоохранения, спорта и физической культуры, туризма</t>
  </si>
  <si>
    <t>6000000040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</si>
  <si>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</si>
  <si>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</si>
  <si>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</si>
  <si>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</si>
  <si>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Итого</t>
  </si>
  <si>
    <t>Приложение 6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</si>
  <si>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</si>
  <si>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</si>
  <si>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>муниципального образования городское поселение Куминский</t>
  </si>
  <si>
    <t xml:space="preserve">в  ведомственной структуре расходов </t>
  </si>
  <si>
    <t xml:space="preserve">к решению Совета депутатов </t>
  </si>
  <si>
    <t xml:space="preserve">городского поселения  Куминский </t>
  </si>
  <si>
    <t>от «28» декабря 2018 года № 35</t>
  </si>
  <si>
    <t>Мероприятия в рамках муниципальной программы "Профилактика терроризма и экстремизма на территории городское поселение Куминский на 2014-2016 годы и на период до 2020 года"</t>
  </si>
  <si>
    <t>Расходы на проведение мероприятий в рамках муниципальной программы "Профилактика терроризма и экстремизма на территории городское поселение Куминский на 2014-2016 годы и на период до 2020 года"</t>
  </si>
  <si>
    <t xml:space="preserve"> </t>
  </si>
  <si>
    <t>в рублях</t>
  </si>
  <si>
    <t>2018 год</t>
  </si>
  <si>
    <t>РзПр</t>
  </si>
  <si>
    <t>В том числе за счет субвенции</t>
  </si>
  <si>
    <t>7</t>
  </si>
  <si>
    <t>Приложение 3</t>
  </si>
  <si>
    <t xml:space="preserve">Распределение бюджетных ассигнований по разделам, подразделам, </t>
  </si>
  <si>
    <t xml:space="preserve">целевым статьям (муниципальным программам поселения и </t>
  </si>
  <si>
    <t xml:space="preserve">непрограммным направлениям деятельности), </t>
  </si>
  <si>
    <t>группам и подгруппам видов расходов классификации</t>
  </si>
  <si>
    <t xml:space="preserve">расходов бюджета муниципального образования </t>
  </si>
  <si>
    <t>городское поселение Куминский</t>
  </si>
  <si>
    <t>Приложение 5</t>
  </si>
  <si>
    <t>Распределение бюджетных ассигнований по разделам, подразделам</t>
  </si>
  <si>
    <t>классификации расходов бюджета</t>
  </si>
  <si>
    <t>Приложение 2</t>
  </si>
  <si>
    <t xml:space="preserve">к решению Совета депутатов городского </t>
  </si>
  <si>
    <t xml:space="preserve">поселения  Куминский </t>
  </si>
  <si>
    <t xml:space="preserve">Распределение межбюджетных трансфертов бюджету муниципального образования Кондинский район из </t>
  </si>
  <si>
    <t xml:space="preserve">бюджета городского поселения Куминский на осуществление части полномочий по </t>
  </si>
  <si>
    <t>решению вопросов местного  значения на 2018 год и на плановый период 2019 и 2020 годов</t>
  </si>
  <si>
    <t>Наименование муниципального образования</t>
  </si>
  <si>
    <t xml:space="preserve">Иные межбюджетные трансферты  </t>
  </si>
  <si>
    <t>2019 год</t>
  </si>
  <si>
    <t>2020 год</t>
  </si>
  <si>
    <t>Бюджет муниципального образования Кондинский район всего:</t>
  </si>
  <si>
    <t>в том числе:</t>
  </si>
  <si>
    <t>Иные межбюджетнве трансферты на подготовку к ОЗП</t>
  </si>
  <si>
    <t>Иные межбюджетнве трансферты на строительство (реконструкция), капитальный ремонт автомобильных дорог общего пользования местного значения (ср-ва б-та ХМАО-Югры)</t>
  </si>
  <si>
    <t>Иные межбюджетные трансферты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</si>
  <si>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 на расходы на обеспечение функций органами местного самоуправления</t>
  </si>
  <si>
    <t>Иные межбюджетные трансферты на реализацию полномочий по работе с детьми и малодежью</t>
  </si>
  <si>
    <t>Распределение бюджетных ассигнований по</t>
  </si>
  <si>
    <t xml:space="preserve">целевым статьям и видам расходов и непрограмным расходам направления деятельности, </t>
  </si>
  <si>
    <t>группам и подгруппам видов расхордов классификации расходов</t>
  </si>
  <si>
    <t xml:space="preserve"> бюджета муниципального образования городское поселение Куминский на 2018 год</t>
  </si>
  <si>
    <t>Приложение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</si>
</sst>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3" fillId="33" borderId="0" xfId="0" applyNumberFormat="1" applyFont="1" applyFill="1" applyAlignment="1">
      <alignment vertical="top" wrapText="1"/>
    </xf>
    <xf numFmtId="0" fontId="23" fillId="33" borderId="0" xfId="0" applyNumberFormat="1" applyFont="1" applyFill="1" applyAlignment="1">
      <alignment horizontal="center" vertical="top" wrapText="1"/>
    </xf>
    <xf numFmtId="49" fontId="49" fillId="0" borderId="0" xfId="0" applyNumberFormat="1" applyFont="1" applyFill="1" applyAlignment="1">
      <alignment horizontal="left"/>
    </xf>
    <xf numFmtId="49" fontId="23" fillId="33" borderId="0" xfId="0" applyNumberFormat="1" applyFont="1" applyFill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26" fillId="33" borderId="10" xfId="0" applyNumberFormat="1" applyFont="1" applyFill="1" applyBorder="1" applyAlignment="1">
      <alignment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10" xfId="0" applyNumberFormat="1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3" fontId="25" fillId="0" borderId="10" xfId="58" applyFont="1" applyBorder="1" applyAlignment="1">
      <alignment horizontal="center"/>
    </xf>
    <xf numFmtId="0" fontId="29" fillId="0" borderId="0" xfId="0" applyNumberFormat="1" applyFont="1" applyAlignment="1">
      <alignment/>
    </xf>
    <xf numFmtId="0" fontId="26" fillId="33" borderId="12" xfId="0" applyNumberFormat="1" applyFont="1" applyFill="1" applyBorder="1" applyAlignment="1">
      <alignment horizontal="center" vertical="center" wrapText="1"/>
    </xf>
    <xf numFmtId="0" fontId="26" fillId="33" borderId="13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wrapText="1"/>
    </xf>
    <xf numFmtId="0" fontId="27" fillId="0" borderId="13" xfId="0" applyNumberFormat="1" applyFont="1" applyBorder="1" applyAlignment="1">
      <alignment horizont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wrapText="1"/>
    </xf>
    <xf numFmtId="0" fontId="26" fillId="33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center" wrapText="1"/>
    </xf>
    <xf numFmtId="4" fontId="29" fillId="0" borderId="10" xfId="0" applyNumberFormat="1" applyFont="1" applyBorder="1" applyAlignment="1">
      <alignment/>
    </xf>
    <xf numFmtId="0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6" fillId="33" borderId="10" xfId="0" applyNumberFormat="1" applyFont="1" applyFill="1" applyBorder="1" applyAlignment="1">
      <alignment vertical="top" wrapText="1"/>
    </xf>
    <xf numFmtId="0" fontId="26" fillId="33" borderId="10" xfId="0" applyNumberFormat="1" applyFont="1" applyFill="1" applyBorder="1" applyAlignment="1">
      <alignment horizontal="center" vertical="top" wrapText="1"/>
    </xf>
    <xf numFmtId="4" fontId="26" fillId="33" borderId="10" xfId="0" applyNumberFormat="1" applyFont="1" applyFill="1" applyBorder="1" applyAlignment="1">
      <alignment horizontal="center" vertical="top" wrapText="1"/>
    </xf>
    <xf numFmtId="43" fontId="27" fillId="0" borderId="10" xfId="58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3" fontId="27" fillId="0" borderId="10" xfId="58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E247" sqref="E247"/>
    </sheetView>
  </sheetViews>
  <sheetFormatPr defaultColWidth="9.140625" defaultRowHeight="12.75"/>
  <cols>
    <col min="1" max="1" width="40.8515625" style="1" customWidth="1"/>
    <col min="2" max="2" width="7.421875" style="1" customWidth="1"/>
    <col min="3" max="3" width="6.00390625" style="7" customWidth="1"/>
    <col min="4" max="4" width="10.140625" style="7" customWidth="1"/>
    <col min="5" max="5" width="8.421875" style="7" customWidth="1"/>
    <col min="6" max="6" width="12.57421875" style="7" customWidth="1"/>
    <col min="7" max="7" width="10.28125" style="23" bestFit="1" customWidth="1"/>
  </cols>
  <sheetData>
    <row r="1" spans="1:5" ht="12.75">
      <c r="A1" s="2" t="s">
        <v>0</v>
      </c>
      <c r="B1" s="3"/>
      <c r="E1" s="4" t="s">
        <v>274</v>
      </c>
    </row>
    <row r="2" spans="1:5" ht="12.75">
      <c r="A2" s="2"/>
      <c r="B2" s="3"/>
      <c r="E2" s="4" t="s">
        <v>279</v>
      </c>
    </row>
    <row r="3" spans="1:5" ht="12.75">
      <c r="A3" s="2"/>
      <c r="B3" s="3"/>
      <c r="E3" s="4" t="s">
        <v>280</v>
      </c>
    </row>
    <row r="4" spans="1:5" ht="12.75">
      <c r="A4" s="2"/>
      <c r="B4" s="3"/>
      <c r="E4" s="4" t="s">
        <v>281</v>
      </c>
    </row>
    <row r="5" spans="1:2" ht="12.75">
      <c r="A5" s="2"/>
      <c r="B5" s="3"/>
    </row>
    <row r="6" ht="12.75">
      <c r="B6" s="6" t="s">
        <v>275</v>
      </c>
    </row>
    <row r="7" ht="12.75">
      <c r="B7" s="6" t="s">
        <v>276</v>
      </c>
    </row>
    <row r="8" ht="12.75">
      <c r="B8" s="6" t="s">
        <v>277</v>
      </c>
    </row>
    <row r="9" ht="12.75">
      <c r="B9" s="6" t="s">
        <v>278</v>
      </c>
    </row>
    <row r="10" ht="12.75">
      <c r="B10" s="6" t="s">
        <v>1</v>
      </c>
    </row>
    <row r="11" spans="2:6" ht="12.75">
      <c r="B11" s="3"/>
      <c r="F11" s="13" t="s">
        <v>285</v>
      </c>
    </row>
    <row r="12" spans="1:12" s="19" customFormat="1" ht="30.75" customHeight="1">
      <c r="A12" s="29" t="s">
        <v>2</v>
      </c>
      <c r="B12" s="17" t="s">
        <v>3</v>
      </c>
      <c r="C12" s="17"/>
      <c r="D12" s="17"/>
      <c r="E12" s="17"/>
      <c r="F12" s="29" t="s">
        <v>286</v>
      </c>
      <c r="G12" s="31" t="s">
        <v>288</v>
      </c>
      <c r="L12" s="19" t="s">
        <v>284</v>
      </c>
    </row>
    <row r="13" spans="1:7" s="1" customFormat="1" ht="20.25">
      <c r="A13" s="30"/>
      <c r="B13" s="8" t="s">
        <v>4</v>
      </c>
      <c r="C13" s="10" t="s">
        <v>287</v>
      </c>
      <c r="D13" s="10" t="s">
        <v>5</v>
      </c>
      <c r="E13" s="10" t="s">
        <v>6</v>
      </c>
      <c r="F13" s="30"/>
      <c r="G13" s="32"/>
    </row>
    <row r="14" spans="1:7" s="21" customFormat="1" ht="12.75">
      <c r="A14" s="20" t="s">
        <v>7</v>
      </c>
      <c r="B14" s="20" t="s">
        <v>8</v>
      </c>
      <c r="C14" s="20" t="s">
        <v>9</v>
      </c>
      <c r="D14" s="20" t="s">
        <v>10</v>
      </c>
      <c r="E14" s="20" t="s">
        <v>11</v>
      </c>
      <c r="F14" s="20" t="s">
        <v>12</v>
      </c>
      <c r="G14" s="22" t="s">
        <v>289</v>
      </c>
    </row>
    <row r="15" spans="1:7" s="1" customFormat="1" ht="12.75">
      <c r="A15" s="9" t="s">
        <v>13</v>
      </c>
      <c r="B15" s="9" t="s">
        <v>14</v>
      </c>
      <c r="C15" s="14" t="s">
        <v>0</v>
      </c>
      <c r="D15" s="14" t="s">
        <v>0</v>
      </c>
      <c r="E15" s="14" t="s">
        <v>0</v>
      </c>
      <c r="F15" s="15">
        <f>68797902.59</f>
        <v>68797902.59</v>
      </c>
      <c r="G15" s="27">
        <v>465130</v>
      </c>
    </row>
    <row r="16" spans="1:7" s="1" customFormat="1" ht="12.75">
      <c r="A16" s="9" t="s">
        <v>15</v>
      </c>
      <c r="B16" s="9" t="s">
        <v>14</v>
      </c>
      <c r="C16" s="14" t="s">
        <v>16</v>
      </c>
      <c r="D16" s="14" t="s">
        <v>0</v>
      </c>
      <c r="E16" s="14" t="s">
        <v>0</v>
      </c>
      <c r="F16" s="15">
        <f>18233668.54</f>
        <v>18233668.54</v>
      </c>
      <c r="G16" s="25"/>
    </row>
    <row r="17" spans="1:7" s="1" customFormat="1" ht="20.25">
      <c r="A17" s="9" t="s">
        <v>17</v>
      </c>
      <c r="B17" s="9" t="s">
        <v>14</v>
      </c>
      <c r="C17" s="14" t="s">
        <v>18</v>
      </c>
      <c r="D17" s="14" t="s">
        <v>0</v>
      </c>
      <c r="E17" s="14" t="s">
        <v>0</v>
      </c>
      <c r="F17" s="15">
        <f>2478468.33</f>
        <v>2478468.33</v>
      </c>
      <c r="G17" s="25"/>
    </row>
    <row r="18" spans="1:7" s="1" customFormat="1" ht="12.75">
      <c r="A18" s="9" t="s">
        <v>19</v>
      </c>
      <c r="B18" s="9" t="s">
        <v>14</v>
      </c>
      <c r="C18" s="14" t="s">
        <v>18</v>
      </c>
      <c r="D18" s="14" t="s">
        <v>20</v>
      </c>
      <c r="E18" s="14" t="s">
        <v>0</v>
      </c>
      <c r="F18" s="15">
        <f>2478468.33</f>
        <v>2478468.33</v>
      </c>
      <c r="G18" s="25"/>
    </row>
    <row r="19" spans="1:7" s="1" customFormat="1" ht="40.5">
      <c r="A19" s="9" t="s">
        <v>21</v>
      </c>
      <c r="B19" s="9" t="s">
        <v>14</v>
      </c>
      <c r="C19" s="14" t="s">
        <v>18</v>
      </c>
      <c r="D19" s="14" t="s">
        <v>22</v>
      </c>
      <c r="E19" s="14" t="s">
        <v>0</v>
      </c>
      <c r="F19" s="15">
        <f>2077836.42</f>
        <v>2077836.42</v>
      </c>
      <c r="G19" s="25"/>
    </row>
    <row r="20" spans="1:7" s="1" customFormat="1" ht="40.5">
      <c r="A20" s="9" t="s">
        <v>23</v>
      </c>
      <c r="B20" s="9" t="s">
        <v>14</v>
      </c>
      <c r="C20" s="14" t="s">
        <v>18</v>
      </c>
      <c r="D20" s="14" t="s">
        <v>22</v>
      </c>
      <c r="E20" s="14" t="s">
        <v>24</v>
      </c>
      <c r="F20" s="15">
        <f>2077836.42</f>
        <v>2077836.42</v>
      </c>
      <c r="G20" s="25"/>
    </row>
    <row r="21" spans="1:7" s="1" customFormat="1" ht="20.25">
      <c r="A21" s="9" t="s">
        <v>25</v>
      </c>
      <c r="B21" s="9" t="s">
        <v>14</v>
      </c>
      <c r="C21" s="14" t="s">
        <v>18</v>
      </c>
      <c r="D21" s="14" t="s">
        <v>22</v>
      </c>
      <c r="E21" s="14" t="s">
        <v>26</v>
      </c>
      <c r="F21" s="15">
        <f>2077836.42</f>
        <v>2077836.42</v>
      </c>
      <c r="G21" s="25"/>
    </row>
    <row r="22" spans="1:7" s="1" customFormat="1" ht="20.25">
      <c r="A22" s="9" t="s">
        <v>27</v>
      </c>
      <c r="B22" s="9" t="s">
        <v>14</v>
      </c>
      <c r="C22" s="14" t="s">
        <v>18</v>
      </c>
      <c r="D22" s="14" t="s">
        <v>22</v>
      </c>
      <c r="E22" s="14" t="s">
        <v>28</v>
      </c>
      <c r="F22" s="15">
        <f>1663158.23</f>
        <v>1663158.23</v>
      </c>
      <c r="G22" s="25"/>
    </row>
    <row r="23" spans="1:7" s="1" customFormat="1" ht="30">
      <c r="A23" s="9" t="s">
        <v>29</v>
      </c>
      <c r="B23" s="9" t="s">
        <v>14</v>
      </c>
      <c r="C23" s="14" t="s">
        <v>18</v>
      </c>
      <c r="D23" s="14" t="s">
        <v>22</v>
      </c>
      <c r="E23" s="14" t="s">
        <v>30</v>
      </c>
      <c r="F23" s="15">
        <f>414678.19</f>
        <v>414678.19</v>
      </c>
      <c r="G23" s="25"/>
    </row>
    <row r="24" spans="1:7" s="1" customFormat="1" ht="12.75">
      <c r="A24" s="9" t="s">
        <v>31</v>
      </c>
      <c r="B24" s="9" t="s">
        <v>14</v>
      </c>
      <c r="C24" s="14" t="s">
        <v>18</v>
      </c>
      <c r="D24" s="14" t="s">
        <v>32</v>
      </c>
      <c r="E24" s="14" t="s">
        <v>0</v>
      </c>
      <c r="F24" s="15">
        <f>400631.91</f>
        <v>400631.91</v>
      </c>
      <c r="G24" s="25"/>
    </row>
    <row r="25" spans="1:7" s="1" customFormat="1" ht="40.5">
      <c r="A25" s="9" t="s">
        <v>23</v>
      </c>
      <c r="B25" s="9" t="s">
        <v>14</v>
      </c>
      <c r="C25" s="14" t="s">
        <v>18</v>
      </c>
      <c r="D25" s="14" t="s">
        <v>32</v>
      </c>
      <c r="E25" s="14" t="s">
        <v>24</v>
      </c>
      <c r="F25" s="15">
        <f>400631.91</f>
        <v>400631.91</v>
      </c>
      <c r="G25" s="25"/>
    </row>
    <row r="26" spans="1:7" s="1" customFormat="1" ht="20.25">
      <c r="A26" s="9" t="s">
        <v>25</v>
      </c>
      <c r="B26" s="9" t="s">
        <v>14</v>
      </c>
      <c r="C26" s="14" t="s">
        <v>18</v>
      </c>
      <c r="D26" s="14" t="s">
        <v>32</v>
      </c>
      <c r="E26" s="14" t="s">
        <v>26</v>
      </c>
      <c r="F26" s="15">
        <f>400631.91</f>
        <v>400631.91</v>
      </c>
      <c r="G26" s="25"/>
    </row>
    <row r="27" spans="1:7" s="1" customFormat="1" ht="20.25">
      <c r="A27" s="9" t="s">
        <v>27</v>
      </c>
      <c r="B27" s="9" t="s">
        <v>14</v>
      </c>
      <c r="C27" s="14" t="s">
        <v>18</v>
      </c>
      <c r="D27" s="14" t="s">
        <v>32</v>
      </c>
      <c r="E27" s="14" t="s">
        <v>28</v>
      </c>
      <c r="F27" s="15">
        <f>307705</f>
        <v>307705</v>
      </c>
      <c r="G27" s="25"/>
    </row>
    <row r="28" spans="1:7" s="1" customFormat="1" ht="30">
      <c r="A28" s="9" t="s">
        <v>29</v>
      </c>
      <c r="B28" s="9" t="s">
        <v>14</v>
      </c>
      <c r="C28" s="14" t="s">
        <v>18</v>
      </c>
      <c r="D28" s="14" t="s">
        <v>32</v>
      </c>
      <c r="E28" s="14" t="s">
        <v>30</v>
      </c>
      <c r="F28" s="15">
        <f>92926.91</f>
        <v>92926.91</v>
      </c>
      <c r="G28" s="25"/>
    </row>
    <row r="29" spans="1:7" s="1" customFormat="1" ht="30">
      <c r="A29" s="9" t="s">
        <v>33</v>
      </c>
      <c r="B29" s="9" t="s">
        <v>14</v>
      </c>
      <c r="C29" s="14" t="s">
        <v>34</v>
      </c>
      <c r="D29" s="14" t="s">
        <v>0</v>
      </c>
      <c r="E29" s="14" t="s">
        <v>0</v>
      </c>
      <c r="F29" s="15">
        <f>12792288.13</f>
        <v>12792288.13</v>
      </c>
      <c r="G29" s="25"/>
    </row>
    <row r="30" spans="1:7" s="1" customFormat="1" ht="12.75">
      <c r="A30" s="9" t="s">
        <v>19</v>
      </c>
      <c r="B30" s="9" t="s">
        <v>14</v>
      </c>
      <c r="C30" s="14" t="s">
        <v>34</v>
      </c>
      <c r="D30" s="14" t="s">
        <v>20</v>
      </c>
      <c r="E30" s="14" t="s">
        <v>0</v>
      </c>
      <c r="F30" s="15">
        <f>12792288.13</f>
        <v>12792288.13</v>
      </c>
      <c r="G30" s="25"/>
    </row>
    <row r="31" spans="1:7" s="1" customFormat="1" ht="20.25">
      <c r="A31" s="9" t="s">
        <v>35</v>
      </c>
      <c r="B31" s="9" t="s">
        <v>14</v>
      </c>
      <c r="C31" s="14" t="s">
        <v>34</v>
      </c>
      <c r="D31" s="14" t="s">
        <v>36</v>
      </c>
      <c r="E31" s="14" t="s">
        <v>0</v>
      </c>
      <c r="F31" s="15">
        <f>12666471.45</f>
        <v>12666471.45</v>
      </c>
      <c r="G31" s="25"/>
    </row>
    <row r="32" spans="1:7" s="1" customFormat="1" ht="40.5">
      <c r="A32" s="9" t="s">
        <v>23</v>
      </c>
      <c r="B32" s="9" t="s">
        <v>14</v>
      </c>
      <c r="C32" s="14" t="s">
        <v>34</v>
      </c>
      <c r="D32" s="14" t="s">
        <v>36</v>
      </c>
      <c r="E32" s="14" t="s">
        <v>24</v>
      </c>
      <c r="F32" s="15">
        <f>12463818.45</f>
        <v>12463818.45</v>
      </c>
      <c r="G32" s="25"/>
    </row>
    <row r="33" spans="1:7" s="1" customFormat="1" ht="20.25">
      <c r="A33" s="9" t="s">
        <v>25</v>
      </c>
      <c r="B33" s="9" t="s">
        <v>14</v>
      </c>
      <c r="C33" s="14" t="s">
        <v>34</v>
      </c>
      <c r="D33" s="14" t="s">
        <v>36</v>
      </c>
      <c r="E33" s="14" t="s">
        <v>26</v>
      </c>
      <c r="F33" s="15">
        <f>12463818.45</f>
        <v>12463818.45</v>
      </c>
      <c r="G33" s="25"/>
    </row>
    <row r="34" spans="1:7" s="1" customFormat="1" ht="20.25">
      <c r="A34" s="9" t="s">
        <v>27</v>
      </c>
      <c r="B34" s="9" t="s">
        <v>14</v>
      </c>
      <c r="C34" s="14" t="s">
        <v>34</v>
      </c>
      <c r="D34" s="14" t="s">
        <v>36</v>
      </c>
      <c r="E34" s="14" t="s">
        <v>28</v>
      </c>
      <c r="F34" s="15">
        <f>9724462.24</f>
        <v>9724462.24</v>
      </c>
      <c r="G34" s="25"/>
    </row>
    <row r="35" spans="1:7" s="1" customFormat="1" ht="30">
      <c r="A35" s="9" t="s">
        <v>37</v>
      </c>
      <c r="B35" s="9" t="s">
        <v>14</v>
      </c>
      <c r="C35" s="14" t="s">
        <v>34</v>
      </c>
      <c r="D35" s="14" t="s">
        <v>36</v>
      </c>
      <c r="E35" s="14" t="s">
        <v>38</v>
      </c>
      <c r="F35" s="15">
        <f>65787.7</f>
        <v>65787.7</v>
      </c>
      <c r="G35" s="25"/>
    </row>
    <row r="36" spans="1:7" s="1" customFormat="1" ht="30">
      <c r="A36" s="9" t="s">
        <v>29</v>
      </c>
      <c r="B36" s="9" t="s">
        <v>14</v>
      </c>
      <c r="C36" s="14" t="s">
        <v>34</v>
      </c>
      <c r="D36" s="14" t="s">
        <v>36</v>
      </c>
      <c r="E36" s="14" t="s">
        <v>30</v>
      </c>
      <c r="F36" s="15">
        <f>2673568.51</f>
        <v>2673568.51</v>
      </c>
      <c r="G36" s="25"/>
    </row>
    <row r="37" spans="1:7" s="1" customFormat="1" ht="12.75">
      <c r="A37" s="9" t="s">
        <v>39</v>
      </c>
      <c r="B37" s="9" t="s">
        <v>14</v>
      </c>
      <c r="C37" s="14" t="s">
        <v>34</v>
      </c>
      <c r="D37" s="14" t="s">
        <v>36</v>
      </c>
      <c r="E37" s="14" t="s">
        <v>40</v>
      </c>
      <c r="F37" s="15">
        <f>202653</f>
        <v>202653</v>
      </c>
      <c r="G37" s="25"/>
    </row>
    <row r="38" spans="1:7" s="1" customFormat="1" ht="12.75">
      <c r="A38" s="9" t="s">
        <v>41</v>
      </c>
      <c r="B38" s="9" t="s">
        <v>14</v>
      </c>
      <c r="C38" s="14" t="s">
        <v>34</v>
      </c>
      <c r="D38" s="14" t="s">
        <v>36</v>
      </c>
      <c r="E38" s="14" t="s">
        <v>42</v>
      </c>
      <c r="F38" s="15">
        <f>202653</f>
        <v>202653</v>
      </c>
      <c r="G38" s="25"/>
    </row>
    <row r="39" spans="1:7" s="1" customFormat="1" ht="30">
      <c r="A39" s="9" t="s">
        <v>43</v>
      </c>
      <c r="B39" s="9" t="s">
        <v>14</v>
      </c>
      <c r="C39" s="14" t="s">
        <v>34</v>
      </c>
      <c r="D39" s="14" t="s">
        <v>44</v>
      </c>
      <c r="E39" s="14" t="s">
        <v>0</v>
      </c>
      <c r="F39" s="15">
        <f>125816.68</f>
        <v>125816.68</v>
      </c>
      <c r="G39" s="25"/>
    </row>
    <row r="40" spans="1:7" s="1" customFormat="1" ht="40.5">
      <c r="A40" s="9" t="s">
        <v>23</v>
      </c>
      <c r="B40" s="9" t="s">
        <v>14</v>
      </c>
      <c r="C40" s="14" t="s">
        <v>34</v>
      </c>
      <c r="D40" s="14" t="s">
        <v>44</v>
      </c>
      <c r="E40" s="14" t="s">
        <v>24</v>
      </c>
      <c r="F40" s="15">
        <f>125816.68</f>
        <v>125816.68</v>
      </c>
      <c r="G40" s="25"/>
    </row>
    <row r="41" spans="1:7" s="1" customFormat="1" ht="20.25">
      <c r="A41" s="9" t="s">
        <v>25</v>
      </c>
      <c r="B41" s="9" t="s">
        <v>14</v>
      </c>
      <c r="C41" s="14" t="s">
        <v>34</v>
      </c>
      <c r="D41" s="14" t="s">
        <v>44</v>
      </c>
      <c r="E41" s="14" t="s">
        <v>26</v>
      </c>
      <c r="F41" s="15">
        <f>125816.68</f>
        <v>125816.68</v>
      </c>
      <c r="G41" s="25"/>
    </row>
    <row r="42" spans="1:7" s="1" customFormat="1" ht="20.25">
      <c r="A42" s="9" t="s">
        <v>27</v>
      </c>
      <c r="B42" s="9" t="s">
        <v>14</v>
      </c>
      <c r="C42" s="14" t="s">
        <v>34</v>
      </c>
      <c r="D42" s="14" t="s">
        <v>44</v>
      </c>
      <c r="E42" s="14" t="s">
        <v>28</v>
      </c>
      <c r="F42" s="15">
        <f>96832.23</f>
        <v>96832.23</v>
      </c>
      <c r="G42" s="25"/>
    </row>
    <row r="43" spans="1:7" s="1" customFormat="1" ht="30">
      <c r="A43" s="9" t="s">
        <v>29</v>
      </c>
      <c r="B43" s="9" t="s">
        <v>14</v>
      </c>
      <c r="C43" s="14" t="s">
        <v>34</v>
      </c>
      <c r="D43" s="14" t="s">
        <v>44</v>
      </c>
      <c r="E43" s="14" t="s">
        <v>30</v>
      </c>
      <c r="F43" s="15">
        <f>28984.45</f>
        <v>28984.45</v>
      </c>
      <c r="G43" s="25"/>
    </row>
    <row r="44" spans="1:7" s="1" customFormat="1" ht="12.75">
      <c r="A44" s="9" t="s">
        <v>45</v>
      </c>
      <c r="B44" s="9" t="s">
        <v>14</v>
      </c>
      <c r="C44" s="14" t="s">
        <v>46</v>
      </c>
      <c r="D44" s="14" t="s">
        <v>0</v>
      </c>
      <c r="E44" s="14" t="s">
        <v>0</v>
      </c>
      <c r="F44" s="15">
        <f>588714</f>
        <v>588714</v>
      </c>
      <c r="G44" s="25"/>
    </row>
    <row r="45" spans="1:7" s="1" customFormat="1" ht="12.75">
      <c r="A45" s="9" t="s">
        <v>19</v>
      </c>
      <c r="B45" s="9" t="s">
        <v>14</v>
      </c>
      <c r="C45" s="14" t="s">
        <v>46</v>
      </c>
      <c r="D45" s="14" t="s">
        <v>20</v>
      </c>
      <c r="E45" s="14" t="s">
        <v>0</v>
      </c>
      <c r="F45" s="15">
        <f>588714</f>
        <v>588714</v>
      </c>
      <c r="G45" s="25"/>
    </row>
    <row r="46" spans="1:7" s="1" customFormat="1" ht="20.25">
      <c r="A46" s="9" t="s">
        <v>47</v>
      </c>
      <c r="B46" s="9" t="s">
        <v>14</v>
      </c>
      <c r="C46" s="14" t="s">
        <v>46</v>
      </c>
      <c r="D46" s="14" t="s">
        <v>48</v>
      </c>
      <c r="E46" s="14" t="s">
        <v>0</v>
      </c>
      <c r="F46" s="15">
        <f>588714</f>
        <v>588714</v>
      </c>
      <c r="G46" s="25"/>
    </row>
    <row r="47" spans="1:7" s="1" customFormat="1" ht="40.5">
      <c r="A47" s="9" t="s">
        <v>23</v>
      </c>
      <c r="B47" s="9" t="s">
        <v>14</v>
      </c>
      <c r="C47" s="14" t="s">
        <v>46</v>
      </c>
      <c r="D47" s="14" t="s">
        <v>48</v>
      </c>
      <c r="E47" s="14" t="s">
        <v>24</v>
      </c>
      <c r="F47" s="15">
        <f>475852</f>
        <v>475852</v>
      </c>
      <c r="G47" s="25"/>
    </row>
    <row r="48" spans="1:7" s="1" customFormat="1" ht="20.25">
      <c r="A48" s="9" t="s">
        <v>25</v>
      </c>
      <c r="B48" s="9" t="s">
        <v>14</v>
      </c>
      <c r="C48" s="14" t="s">
        <v>46</v>
      </c>
      <c r="D48" s="14" t="s">
        <v>48</v>
      </c>
      <c r="E48" s="14" t="s">
        <v>26</v>
      </c>
      <c r="F48" s="15">
        <f>475852</f>
        <v>475852</v>
      </c>
      <c r="G48" s="25"/>
    </row>
    <row r="49" spans="1:7" s="1" customFormat="1" ht="40.5">
      <c r="A49" s="9" t="s">
        <v>49</v>
      </c>
      <c r="B49" s="9" t="s">
        <v>14</v>
      </c>
      <c r="C49" s="14" t="s">
        <v>46</v>
      </c>
      <c r="D49" s="14" t="s">
        <v>48</v>
      </c>
      <c r="E49" s="14" t="s">
        <v>50</v>
      </c>
      <c r="F49" s="15">
        <f>475852</f>
        <v>475852</v>
      </c>
      <c r="G49" s="25"/>
    </row>
    <row r="50" spans="1:7" s="1" customFormat="1" ht="12.75">
      <c r="A50" s="9" t="s">
        <v>51</v>
      </c>
      <c r="B50" s="9" t="s">
        <v>14</v>
      </c>
      <c r="C50" s="14" t="s">
        <v>46</v>
      </c>
      <c r="D50" s="14" t="s">
        <v>48</v>
      </c>
      <c r="E50" s="14" t="s">
        <v>52</v>
      </c>
      <c r="F50" s="15">
        <f>112862</f>
        <v>112862</v>
      </c>
      <c r="G50" s="25"/>
    </row>
    <row r="51" spans="1:7" s="1" customFormat="1" ht="12.75">
      <c r="A51" s="9" t="s">
        <v>53</v>
      </c>
      <c r="B51" s="9" t="s">
        <v>14</v>
      </c>
      <c r="C51" s="14" t="s">
        <v>46</v>
      </c>
      <c r="D51" s="14" t="s">
        <v>48</v>
      </c>
      <c r="E51" s="14" t="s">
        <v>54</v>
      </c>
      <c r="F51" s="15">
        <f>112862</f>
        <v>112862</v>
      </c>
      <c r="G51" s="25"/>
    </row>
    <row r="52" spans="1:7" s="1" customFormat="1" ht="12.75">
      <c r="A52" s="9" t="s">
        <v>55</v>
      </c>
      <c r="B52" s="9" t="s">
        <v>14</v>
      </c>
      <c r="C52" s="14" t="s">
        <v>56</v>
      </c>
      <c r="D52" s="14" t="s">
        <v>0</v>
      </c>
      <c r="E52" s="14" t="s">
        <v>0</v>
      </c>
      <c r="F52" s="15">
        <f>2374198.08</f>
        <v>2374198.08</v>
      </c>
      <c r="G52" s="25"/>
    </row>
    <row r="53" spans="1:7" s="1" customFormat="1" ht="30">
      <c r="A53" s="9" t="s">
        <v>57</v>
      </c>
      <c r="B53" s="9" t="s">
        <v>14</v>
      </c>
      <c r="C53" s="14" t="s">
        <v>56</v>
      </c>
      <c r="D53" s="14" t="s">
        <v>58</v>
      </c>
      <c r="E53" s="14" t="s">
        <v>0</v>
      </c>
      <c r="F53" s="15">
        <f>50000</f>
        <v>50000</v>
      </c>
      <c r="G53" s="25"/>
    </row>
    <row r="54" spans="1:7" s="1" customFormat="1" ht="40.5">
      <c r="A54" s="9" t="s">
        <v>59</v>
      </c>
      <c r="B54" s="9" t="s">
        <v>14</v>
      </c>
      <c r="C54" s="14" t="s">
        <v>56</v>
      </c>
      <c r="D54" s="14" t="s">
        <v>60</v>
      </c>
      <c r="E54" s="14" t="s">
        <v>0</v>
      </c>
      <c r="F54" s="15">
        <f>50000</f>
        <v>50000</v>
      </c>
      <c r="G54" s="25"/>
    </row>
    <row r="55" spans="1:7" s="1" customFormat="1" ht="20.25">
      <c r="A55" s="9" t="s">
        <v>61</v>
      </c>
      <c r="B55" s="9" t="s">
        <v>14</v>
      </c>
      <c r="C55" s="14" t="s">
        <v>56</v>
      </c>
      <c r="D55" s="14" t="s">
        <v>60</v>
      </c>
      <c r="E55" s="14" t="s">
        <v>62</v>
      </c>
      <c r="F55" s="15">
        <f>50000</f>
        <v>50000</v>
      </c>
      <c r="G55" s="25"/>
    </row>
    <row r="56" spans="1:7" s="1" customFormat="1" ht="20.25">
      <c r="A56" s="9" t="s">
        <v>63</v>
      </c>
      <c r="B56" s="9" t="s">
        <v>14</v>
      </c>
      <c r="C56" s="14" t="s">
        <v>56</v>
      </c>
      <c r="D56" s="14" t="s">
        <v>60</v>
      </c>
      <c r="E56" s="14" t="s">
        <v>64</v>
      </c>
      <c r="F56" s="15">
        <f>50000</f>
        <v>50000</v>
      </c>
      <c r="G56" s="25"/>
    </row>
    <row r="57" spans="1:7" s="1" customFormat="1" ht="12.75">
      <c r="A57" s="9" t="s">
        <v>65</v>
      </c>
      <c r="B57" s="9" t="s">
        <v>14</v>
      </c>
      <c r="C57" s="14" t="s">
        <v>56</v>
      </c>
      <c r="D57" s="14" t="s">
        <v>60</v>
      </c>
      <c r="E57" s="14" t="s">
        <v>66</v>
      </c>
      <c r="F57" s="15">
        <f>50000</f>
        <v>50000</v>
      </c>
      <c r="G57" s="25"/>
    </row>
    <row r="58" spans="1:7" s="1" customFormat="1" ht="12.75">
      <c r="A58" s="9" t="s">
        <v>19</v>
      </c>
      <c r="B58" s="9" t="s">
        <v>14</v>
      </c>
      <c r="C58" s="14" t="s">
        <v>56</v>
      </c>
      <c r="D58" s="14" t="s">
        <v>20</v>
      </c>
      <c r="E58" s="14" t="s">
        <v>0</v>
      </c>
      <c r="F58" s="15">
        <f>2324198.08</f>
        <v>2324198.08</v>
      </c>
      <c r="G58" s="25"/>
    </row>
    <row r="59" spans="1:7" s="1" customFormat="1" ht="12.75">
      <c r="A59" s="9" t="s">
        <v>31</v>
      </c>
      <c r="B59" s="9" t="s">
        <v>14</v>
      </c>
      <c r="C59" s="14" t="s">
        <v>56</v>
      </c>
      <c r="D59" s="14" t="s">
        <v>32</v>
      </c>
      <c r="E59" s="14" t="s">
        <v>0</v>
      </c>
      <c r="F59" s="15">
        <f>2324198.08</f>
        <v>2324198.08</v>
      </c>
      <c r="G59" s="25"/>
    </row>
    <row r="60" spans="1:7" s="1" customFormat="1" ht="40.5">
      <c r="A60" s="9" t="s">
        <v>23</v>
      </c>
      <c r="B60" s="9" t="s">
        <v>14</v>
      </c>
      <c r="C60" s="14" t="s">
        <v>56</v>
      </c>
      <c r="D60" s="14" t="s">
        <v>32</v>
      </c>
      <c r="E60" s="14" t="s">
        <v>24</v>
      </c>
      <c r="F60" s="15">
        <f>130728.45</f>
        <v>130728.45</v>
      </c>
      <c r="G60" s="25"/>
    </row>
    <row r="61" spans="1:7" s="1" customFormat="1" ht="20.25">
      <c r="A61" s="9" t="s">
        <v>25</v>
      </c>
      <c r="B61" s="9" t="s">
        <v>14</v>
      </c>
      <c r="C61" s="14" t="s">
        <v>56</v>
      </c>
      <c r="D61" s="14" t="s">
        <v>32</v>
      </c>
      <c r="E61" s="14" t="s">
        <v>26</v>
      </c>
      <c r="F61" s="15">
        <f>130728.45</f>
        <v>130728.45</v>
      </c>
      <c r="G61" s="25"/>
    </row>
    <row r="62" spans="1:7" s="1" customFormat="1" ht="30">
      <c r="A62" s="9" t="s">
        <v>37</v>
      </c>
      <c r="B62" s="9" t="s">
        <v>14</v>
      </c>
      <c r="C62" s="14" t="s">
        <v>56</v>
      </c>
      <c r="D62" s="14" t="s">
        <v>32</v>
      </c>
      <c r="E62" s="14" t="s">
        <v>38</v>
      </c>
      <c r="F62" s="15">
        <f>130728.45</f>
        <v>130728.45</v>
      </c>
      <c r="G62" s="25"/>
    </row>
    <row r="63" spans="1:7" s="1" customFormat="1" ht="20.25">
      <c r="A63" s="9" t="s">
        <v>61</v>
      </c>
      <c r="B63" s="9" t="s">
        <v>14</v>
      </c>
      <c r="C63" s="14" t="s">
        <v>56</v>
      </c>
      <c r="D63" s="14" t="s">
        <v>32</v>
      </c>
      <c r="E63" s="14" t="s">
        <v>62</v>
      </c>
      <c r="F63" s="15">
        <f>2002013.63</f>
        <v>2002013.63</v>
      </c>
      <c r="G63" s="25"/>
    </row>
    <row r="64" spans="1:7" s="1" customFormat="1" ht="20.25">
      <c r="A64" s="9" t="s">
        <v>63</v>
      </c>
      <c r="B64" s="9" t="s">
        <v>14</v>
      </c>
      <c r="C64" s="14" t="s">
        <v>56</v>
      </c>
      <c r="D64" s="14" t="s">
        <v>32</v>
      </c>
      <c r="E64" s="14" t="s">
        <v>64</v>
      </c>
      <c r="F64" s="15">
        <f>2002013.63</f>
        <v>2002013.63</v>
      </c>
      <c r="G64" s="25"/>
    </row>
    <row r="65" spans="1:7" s="1" customFormat="1" ht="12.75">
      <c r="A65" s="9" t="s">
        <v>65</v>
      </c>
      <c r="B65" s="9" t="s">
        <v>14</v>
      </c>
      <c r="C65" s="14" t="s">
        <v>56</v>
      </c>
      <c r="D65" s="14" t="s">
        <v>32</v>
      </c>
      <c r="E65" s="14" t="s">
        <v>66</v>
      </c>
      <c r="F65" s="15">
        <f>2002013.63</f>
        <v>2002013.63</v>
      </c>
      <c r="G65" s="25"/>
    </row>
    <row r="66" spans="1:7" s="1" customFormat="1" ht="12.75">
      <c r="A66" s="9" t="s">
        <v>51</v>
      </c>
      <c r="B66" s="9" t="s">
        <v>14</v>
      </c>
      <c r="C66" s="14" t="s">
        <v>56</v>
      </c>
      <c r="D66" s="14" t="s">
        <v>32</v>
      </c>
      <c r="E66" s="14" t="s">
        <v>52</v>
      </c>
      <c r="F66" s="15">
        <f>191456</f>
        <v>191456</v>
      </c>
      <c r="G66" s="25"/>
    </row>
    <row r="67" spans="1:7" s="1" customFormat="1" ht="12.75">
      <c r="A67" s="9" t="s">
        <v>67</v>
      </c>
      <c r="B67" s="9" t="s">
        <v>14</v>
      </c>
      <c r="C67" s="14" t="s">
        <v>56</v>
      </c>
      <c r="D67" s="14" t="s">
        <v>32</v>
      </c>
      <c r="E67" s="14" t="s">
        <v>68</v>
      </c>
      <c r="F67" s="15">
        <f>191456</f>
        <v>191456</v>
      </c>
      <c r="G67" s="25"/>
    </row>
    <row r="68" spans="1:7" s="1" customFormat="1" ht="20.25">
      <c r="A68" s="9" t="s">
        <v>69</v>
      </c>
      <c r="B68" s="9" t="s">
        <v>14</v>
      </c>
      <c r="C68" s="14" t="s">
        <v>56</v>
      </c>
      <c r="D68" s="14" t="s">
        <v>32</v>
      </c>
      <c r="E68" s="14" t="s">
        <v>70</v>
      </c>
      <c r="F68" s="15">
        <f>5000</f>
        <v>5000</v>
      </c>
      <c r="G68" s="25"/>
    </row>
    <row r="69" spans="1:7" s="1" customFormat="1" ht="12.75">
      <c r="A69" s="9" t="s">
        <v>71</v>
      </c>
      <c r="B69" s="9" t="s">
        <v>14</v>
      </c>
      <c r="C69" s="14" t="s">
        <v>56</v>
      </c>
      <c r="D69" s="14" t="s">
        <v>32</v>
      </c>
      <c r="E69" s="14" t="s">
        <v>72</v>
      </c>
      <c r="F69" s="15">
        <f>1146</f>
        <v>1146</v>
      </c>
      <c r="G69" s="25"/>
    </row>
    <row r="70" spans="1:7" s="1" customFormat="1" ht="12.75">
      <c r="A70" s="9" t="s">
        <v>73</v>
      </c>
      <c r="B70" s="9" t="s">
        <v>14</v>
      </c>
      <c r="C70" s="14" t="s">
        <v>56</v>
      </c>
      <c r="D70" s="14" t="s">
        <v>32</v>
      </c>
      <c r="E70" s="14" t="s">
        <v>74</v>
      </c>
      <c r="F70" s="15">
        <f>185310</f>
        <v>185310</v>
      </c>
      <c r="G70" s="25"/>
    </row>
    <row r="71" spans="1:7" s="1" customFormat="1" ht="12.75">
      <c r="A71" s="9" t="s">
        <v>75</v>
      </c>
      <c r="B71" s="9" t="s">
        <v>14</v>
      </c>
      <c r="C71" s="14" t="s">
        <v>76</v>
      </c>
      <c r="D71" s="14" t="s">
        <v>0</v>
      </c>
      <c r="E71" s="14" t="s">
        <v>0</v>
      </c>
      <c r="F71" s="15">
        <f>393800</f>
        <v>393800</v>
      </c>
      <c r="G71" s="26">
        <f>F71</f>
        <v>393800</v>
      </c>
    </row>
    <row r="72" spans="1:7" s="1" customFormat="1" ht="12.75">
      <c r="A72" s="9" t="s">
        <v>77</v>
      </c>
      <c r="B72" s="9" t="s">
        <v>14</v>
      </c>
      <c r="C72" s="14" t="s">
        <v>78</v>
      </c>
      <c r="D72" s="14" t="s">
        <v>0</v>
      </c>
      <c r="E72" s="14" t="s">
        <v>0</v>
      </c>
      <c r="F72" s="15">
        <f>393800</f>
        <v>393800</v>
      </c>
      <c r="G72" s="26">
        <f aca="true" t="shared" si="0" ref="G72:G83">F72</f>
        <v>393800</v>
      </c>
    </row>
    <row r="73" spans="1:7" s="1" customFormat="1" ht="12.75">
      <c r="A73" s="9" t="s">
        <v>19</v>
      </c>
      <c r="B73" s="9" t="s">
        <v>14</v>
      </c>
      <c r="C73" s="14" t="s">
        <v>78</v>
      </c>
      <c r="D73" s="14" t="s">
        <v>20</v>
      </c>
      <c r="E73" s="14" t="s">
        <v>0</v>
      </c>
      <c r="F73" s="15">
        <f>393800</f>
        <v>393800</v>
      </c>
      <c r="G73" s="26">
        <f t="shared" si="0"/>
        <v>393800</v>
      </c>
    </row>
    <row r="74" spans="1:7" s="1" customFormat="1" ht="20.25">
      <c r="A74" s="9" t="s">
        <v>79</v>
      </c>
      <c r="B74" s="9" t="s">
        <v>14</v>
      </c>
      <c r="C74" s="14" t="s">
        <v>78</v>
      </c>
      <c r="D74" s="14" t="s">
        <v>80</v>
      </c>
      <c r="E74" s="14" t="s">
        <v>0</v>
      </c>
      <c r="F74" s="15">
        <f>393800</f>
        <v>393800</v>
      </c>
      <c r="G74" s="26">
        <f t="shared" si="0"/>
        <v>393800</v>
      </c>
    </row>
    <row r="75" spans="1:7" s="1" customFormat="1" ht="40.5">
      <c r="A75" s="9" t="s">
        <v>23</v>
      </c>
      <c r="B75" s="9" t="s">
        <v>14</v>
      </c>
      <c r="C75" s="14" t="s">
        <v>78</v>
      </c>
      <c r="D75" s="14" t="s">
        <v>80</v>
      </c>
      <c r="E75" s="14" t="s">
        <v>24</v>
      </c>
      <c r="F75" s="15">
        <f>364800</f>
        <v>364800</v>
      </c>
      <c r="G75" s="26">
        <f t="shared" si="0"/>
        <v>364800</v>
      </c>
    </row>
    <row r="76" spans="1:7" s="1" customFormat="1" ht="20.25">
      <c r="A76" s="9" t="s">
        <v>25</v>
      </c>
      <c r="B76" s="9" t="s">
        <v>14</v>
      </c>
      <c r="C76" s="14" t="s">
        <v>78</v>
      </c>
      <c r="D76" s="14" t="s">
        <v>80</v>
      </c>
      <c r="E76" s="14" t="s">
        <v>26</v>
      </c>
      <c r="F76" s="15">
        <f>364800</f>
        <v>364800</v>
      </c>
      <c r="G76" s="26">
        <f t="shared" si="0"/>
        <v>364800</v>
      </c>
    </row>
    <row r="77" spans="1:7" s="1" customFormat="1" ht="20.25">
      <c r="A77" s="9" t="s">
        <v>27</v>
      </c>
      <c r="B77" s="9" t="s">
        <v>14</v>
      </c>
      <c r="C77" s="14" t="s">
        <v>78</v>
      </c>
      <c r="D77" s="14" t="s">
        <v>80</v>
      </c>
      <c r="E77" s="14" t="s">
        <v>28</v>
      </c>
      <c r="F77" s="15">
        <f>277317.8</f>
        <v>277317.8</v>
      </c>
      <c r="G77" s="26">
        <f t="shared" si="0"/>
        <v>277317.8</v>
      </c>
    </row>
    <row r="78" spans="1:7" s="1" customFormat="1" ht="30">
      <c r="A78" s="9" t="s">
        <v>37</v>
      </c>
      <c r="B78" s="9" t="s">
        <v>14</v>
      </c>
      <c r="C78" s="14" t="s">
        <v>78</v>
      </c>
      <c r="D78" s="14" t="s">
        <v>80</v>
      </c>
      <c r="E78" s="14" t="s">
        <v>38</v>
      </c>
      <c r="F78" s="15">
        <f>3733.2</f>
        <v>3733.2</v>
      </c>
      <c r="G78" s="26">
        <f t="shared" si="0"/>
        <v>3733.2</v>
      </c>
    </row>
    <row r="79" spans="1:7" s="1" customFormat="1" ht="30">
      <c r="A79" s="9" t="s">
        <v>29</v>
      </c>
      <c r="B79" s="9" t="s">
        <v>14</v>
      </c>
      <c r="C79" s="14" t="s">
        <v>78</v>
      </c>
      <c r="D79" s="14" t="s">
        <v>80</v>
      </c>
      <c r="E79" s="14" t="s">
        <v>30</v>
      </c>
      <c r="F79" s="15">
        <f>83749</f>
        <v>83749</v>
      </c>
      <c r="G79" s="26">
        <f t="shared" si="0"/>
        <v>83749</v>
      </c>
    </row>
    <row r="80" spans="1:7" s="1" customFormat="1" ht="20.25">
      <c r="A80" s="9" t="s">
        <v>61</v>
      </c>
      <c r="B80" s="9" t="s">
        <v>14</v>
      </c>
      <c r="C80" s="14" t="s">
        <v>78</v>
      </c>
      <c r="D80" s="14" t="s">
        <v>80</v>
      </c>
      <c r="E80" s="14" t="s">
        <v>62</v>
      </c>
      <c r="F80" s="15">
        <f>29000</f>
        <v>29000</v>
      </c>
      <c r="G80" s="26">
        <f t="shared" si="0"/>
        <v>29000</v>
      </c>
    </row>
    <row r="81" spans="1:7" s="1" customFormat="1" ht="20.25">
      <c r="A81" s="9" t="s">
        <v>63</v>
      </c>
      <c r="B81" s="9" t="s">
        <v>14</v>
      </c>
      <c r="C81" s="14" t="s">
        <v>78</v>
      </c>
      <c r="D81" s="14" t="s">
        <v>80</v>
      </c>
      <c r="E81" s="14" t="s">
        <v>64</v>
      </c>
      <c r="F81" s="15">
        <f>29000</f>
        <v>29000</v>
      </c>
      <c r="G81" s="26">
        <f t="shared" si="0"/>
        <v>29000</v>
      </c>
    </row>
    <row r="82" spans="1:7" s="1" customFormat="1" ht="20.25">
      <c r="A82" s="9" t="s">
        <v>81</v>
      </c>
      <c r="B82" s="9" t="s">
        <v>14</v>
      </c>
      <c r="C82" s="14" t="s">
        <v>78</v>
      </c>
      <c r="D82" s="14" t="s">
        <v>80</v>
      </c>
      <c r="E82" s="14" t="s">
        <v>82</v>
      </c>
      <c r="F82" s="15">
        <f>5000</f>
        <v>5000</v>
      </c>
      <c r="G82" s="26">
        <f t="shared" si="0"/>
        <v>5000</v>
      </c>
    </row>
    <row r="83" spans="1:7" s="1" customFormat="1" ht="12.75">
      <c r="A83" s="9" t="s">
        <v>65</v>
      </c>
      <c r="B83" s="9" t="s">
        <v>14</v>
      </c>
      <c r="C83" s="14" t="s">
        <v>78</v>
      </c>
      <c r="D83" s="14" t="s">
        <v>80</v>
      </c>
      <c r="E83" s="14" t="s">
        <v>66</v>
      </c>
      <c r="F83" s="15">
        <f>24000</f>
        <v>24000</v>
      </c>
      <c r="G83" s="26">
        <f t="shared" si="0"/>
        <v>24000</v>
      </c>
    </row>
    <row r="84" spans="1:7" s="1" customFormat="1" ht="20.25">
      <c r="A84" s="9" t="s">
        <v>83</v>
      </c>
      <c r="B84" s="9" t="s">
        <v>14</v>
      </c>
      <c r="C84" s="14" t="s">
        <v>84</v>
      </c>
      <c r="D84" s="14" t="s">
        <v>0</v>
      </c>
      <c r="E84" s="14" t="s">
        <v>0</v>
      </c>
      <c r="F84" s="15">
        <f>430142</f>
        <v>430142</v>
      </c>
      <c r="G84" s="27">
        <v>71330</v>
      </c>
    </row>
    <row r="85" spans="1:7" s="1" customFormat="1" ht="12.75">
      <c r="A85" s="9" t="s">
        <v>85</v>
      </c>
      <c r="B85" s="9" t="s">
        <v>14</v>
      </c>
      <c r="C85" s="14" t="s">
        <v>86</v>
      </c>
      <c r="D85" s="14" t="s">
        <v>0</v>
      </c>
      <c r="E85" s="14" t="s">
        <v>0</v>
      </c>
      <c r="F85" s="15">
        <f>71330</f>
        <v>71330</v>
      </c>
      <c r="G85" s="26">
        <f>F85</f>
        <v>71330</v>
      </c>
    </row>
    <row r="86" spans="1:7" s="1" customFormat="1" ht="12.75">
      <c r="A86" s="9" t="s">
        <v>19</v>
      </c>
      <c r="B86" s="9" t="s">
        <v>14</v>
      </c>
      <c r="C86" s="14" t="s">
        <v>86</v>
      </c>
      <c r="D86" s="14" t="s">
        <v>20</v>
      </c>
      <c r="E86" s="14" t="s">
        <v>0</v>
      </c>
      <c r="F86" s="15">
        <f>71330</f>
        <v>71330</v>
      </c>
      <c r="G86" s="26">
        <f aca="true" t="shared" si="1" ref="G86:G96">F86</f>
        <v>71330</v>
      </c>
    </row>
    <row r="87" spans="1:7" s="1" customFormat="1" ht="71.25">
      <c r="A87" s="9" t="s">
        <v>87</v>
      </c>
      <c r="B87" s="9" t="s">
        <v>14</v>
      </c>
      <c r="C87" s="14" t="s">
        <v>86</v>
      </c>
      <c r="D87" s="14" t="s">
        <v>88</v>
      </c>
      <c r="E87" s="14" t="s">
        <v>0</v>
      </c>
      <c r="F87" s="15">
        <f>62580</f>
        <v>62580</v>
      </c>
      <c r="G87" s="26">
        <f t="shared" si="1"/>
        <v>62580</v>
      </c>
    </row>
    <row r="88" spans="1:7" s="1" customFormat="1" ht="40.5">
      <c r="A88" s="9" t="s">
        <v>23</v>
      </c>
      <c r="B88" s="9" t="s">
        <v>14</v>
      </c>
      <c r="C88" s="14" t="s">
        <v>86</v>
      </c>
      <c r="D88" s="14" t="s">
        <v>88</v>
      </c>
      <c r="E88" s="14" t="s">
        <v>24</v>
      </c>
      <c r="F88" s="15">
        <f>62580</f>
        <v>62580</v>
      </c>
      <c r="G88" s="26">
        <f t="shared" si="1"/>
        <v>62580</v>
      </c>
    </row>
    <row r="89" spans="1:7" s="1" customFormat="1" ht="20.25">
      <c r="A89" s="9" t="s">
        <v>25</v>
      </c>
      <c r="B89" s="9" t="s">
        <v>14</v>
      </c>
      <c r="C89" s="14" t="s">
        <v>86</v>
      </c>
      <c r="D89" s="14" t="s">
        <v>88</v>
      </c>
      <c r="E89" s="14" t="s">
        <v>26</v>
      </c>
      <c r="F89" s="15">
        <f>62580</f>
        <v>62580</v>
      </c>
      <c r="G89" s="26">
        <f t="shared" si="1"/>
        <v>62580</v>
      </c>
    </row>
    <row r="90" spans="1:7" s="1" customFormat="1" ht="20.25">
      <c r="A90" s="9" t="s">
        <v>27</v>
      </c>
      <c r="B90" s="9" t="s">
        <v>14</v>
      </c>
      <c r="C90" s="14" t="s">
        <v>86</v>
      </c>
      <c r="D90" s="14" t="s">
        <v>88</v>
      </c>
      <c r="E90" s="14" t="s">
        <v>28</v>
      </c>
      <c r="F90" s="15">
        <f>48064</f>
        <v>48064</v>
      </c>
      <c r="G90" s="26">
        <f t="shared" si="1"/>
        <v>48064</v>
      </c>
    </row>
    <row r="91" spans="1:7" s="1" customFormat="1" ht="30">
      <c r="A91" s="9" t="s">
        <v>29</v>
      </c>
      <c r="B91" s="9" t="s">
        <v>14</v>
      </c>
      <c r="C91" s="14" t="s">
        <v>86</v>
      </c>
      <c r="D91" s="14" t="s">
        <v>88</v>
      </c>
      <c r="E91" s="14" t="s">
        <v>30</v>
      </c>
      <c r="F91" s="15">
        <f>14516</f>
        <v>14516</v>
      </c>
      <c r="G91" s="26">
        <f t="shared" si="1"/>
        <v>14516</v>
      </c>
    </row>
    <row r="92" spans="1:7" s="1" customFormat="1" ht="71.25">
      <c r="A92" s="9" t="s">
        <v>89</v>
      </c>
      <c r="B92" s="9" t="s">
        <v>14</v>
      </c>
      <c r="C92" s="14" t="s">
        <v>86</v>
      </c>
      <c r="D92" s="14" t="s">
        <v>90</v>
      </c>
      <c r="E92" s="14" t="s">
        <v>0</v>
      </c>
      <c r="F92" s="15">
        <f>8750</f>
        <v>8750</v>
      </c>
      <c r="G92" s="26">
        <f t="shared" si="1"/>
        <v>8750</v>
      </c>
    </row>
    <row r="93" spans="1:7" s="1" customFormat="1" ht="40.5">
      <c r="A93" s="9" t="s">
        <v>23</v>
      </c>
      <c r="B93" s="9" t="s">
        <v>14</v>
      </c>
      <c r="C93" s="14" t="s">
        <v>86</v>
      </c>
      <c r="D93" s="14" t="s">
        <v>90</v>
      </c>
      <c r="E93" s="14" t="s">
        <v>24</v>
      </c>
      <c r="F93" s="15">
        <f>8750</f>
        <v>8750</v>
      </c>
      <c r="G93" s="26">
        <f t="shared" si="1"/>
        <v>8750</v>
      </c>
    </row>
    <row r="94" spans="1:7" s="1" customFormat="1" ht="20.25">
      <c r="A94" s="9" t="s">
        <v>25</v>
      </c>
      <c r="B94" s="9" t="s">
        <v>14</v>
      </c>
      <c r="C94" s="14" t="s">
        <v>86</v>
      </c>
      <c r="D94" s="14" t="s">
        <v>90</v>
      </c>
      <c r="E94" s="14" t="s">
        <v>26</v>
      </c>
      <c r="F94" s="15">
        <f>8750</f>
        <v>8750</v>
      </c>
      <c r="G94" s="26">
        <f t="shared" si="1"/>
        <v>8750</v>
      </c>
    </row>
    <row r="95" spans="1:7" s="1" customFormat="1" ht="20.25">
      <c r="A95" s="9" t="s">
        <v>27</v>
      </c>
      <c r="B95" s="9" t="s">
        <v>14</v>
      </c>
      <c r="C95" s="14" t="s">
        <v>86</v>
      </c>
      <c r="D95" s="14" t="s">
        <v>90</v>
      </c>
      <c r="E95" s="14" t="s">
        <v>28</v>
      </c>
      <c r="F95" s="15">
        <f>6720.43</f>
        <v>6720.43</v>
      </c>
      <c r="G95" s="26">
        <f t="shared" si="1"/>
        <v>6720.43</v>
      </c>
    </row>
    <row r="96" spans="1:7" s="1" customFormat="1" ht="30">
      <c r="A96" s="9" t="s">
        <v>29</v>
      </c>
      <c r="B96" s="9" t="s">
        <v>14</v>
      </c>
      <c r="C96" s="14" t="s">
        <v>86</v>
      </c>
      <c r="D96" s="14" t="s">
        <v>90</v>
      </c>
      <c r="E96" s="14" t="s">
        <v>30</v>
      </c>
      <c r="F96" s="15">
        <f>2029.57</f>
        <v>2029.57</v>
      </c>
      <c r="G96" s="26">
        <f t="shared" si="1"/>
        <v>2029.57</v>
      </c>
    </row>
    <row r="97" spans="1:7" s="1" customFormat="1" ht="20.25">
      <c r="A97" s="9" t="s">
        <v>91</v>
      </c>
      <c r="B97" s="9" t="s">
        <v>14</v>
      </c>
      <c r="C97" s="14" t="s">
        <v>92</v>
      </c>
      <c r="D97" s="14" t="s">
        <v>0</v>
      </c>
      <c r="E97" s="14" t="s">
        <v>0</v>
      </c>
      <c r="F97" s="15">
        <f>358812</f>
        <v>358812</v>
      </c>
      <c r="G97" s="25"/>
    </row>
    <row r="98" spans="1:7" s="1" customFormat="1" ht="30">
      <c r="A98" s="9" t="s">
        <v>93</v>
      </c>
      <c r="B98" s="9" t="s">
        <v>14</v>
      </c>
      <c r="C98" s="14" t="s">
        <v>92</v>
      </c>
      <c r="D98" s="14" t="s">
        <v>94</v>
      </c>
      <c r="E98" s="14" t="s">
        <v>0</v>
      </c>
      <c r="F98" s="15">
        <f aca="true" t="shared" si="2" ref="F98:F103">15000</f>
        <v>15000</v>
      </c>
      <c r="G98" s="25"/>
    </row>
    <row r="99" spans="1:7" s="1" customFormat="1" ht="40.5">
      <c r="A99" s="9" t="s">
        <v>282</v>
      </c>
      <c r="B99" s="9" t="s">
        <v>14</v>
      </c>
      <c r="C99" s="14" t="s">
        <v>92</v>
      </c>
      <c r="D99" s="14" t="s">
        <v>95</v>
      </c>
      <c r="E99" s="14" t="s">
        <v>0</v>
      </c>
      <c r="F99" s="15">
        <f t="shared" si="2"/>
        <v>15000</v>
      </c>
      <c r="G99" s="25"/>
    </row>
    <row r="100" spans="1:7" s="1" customFormat="1" ht="40.5">
      <c r="A100" s="9" t="s">
        <v>283</v>
      </c>
      <c r="B100" s="9" t="s">
        <v>14</v>
      </c>
      <c r="C100" s="14" t="s">
        <v>92</v>
      </c>
      <c r="D100" s="14" t="s">
        <v>96</v>
      </c>
      <c r="E100" s="14" t="s">
        <v>0</v>
      </c>
      <c r="F100" s="15">
        <f t="shared" si="2"/>
        <v>15000</v>
      </c>
      <c r="G100" s="25"/>
    </row>
    <row r="101" spans="1:7" s="1" customFormat="1" ht="20.25">
      <c r="A101" s="9" t="s">
        <v>61</v>
      </c>
      <c r="B101" s="9" t="s">
        <v>14</v>
      </c>
      <c r="C101" s="14" t="s">
        <v>92</v>
      </c>
      <c r="D101" s="14" t="s">
        <v>96</v>
      </c>
      <c r="E101" s="14" t="s">
        <v>62</v>
      </c>
      <c r="F101" s="15">
        <f t="shared" si="2"/>
        <v>15000</v>
      </c>
      <c r="G101" s="25"/>
    </row>
    <row r="102" spans="1:7" s="1" customFormat="1" ht="20.25">
      <c r="A102" s="9" t="s">
        <v>63</v>
      </c>
      <c r="B102" s="9" t="s">
        <v>14</v>
      </c>
      <c r="C102" s="14" t="s">
        <v>92</v>
      </c>
      <c r="D102" s="14" t="s">
        <v>96</v>
      </c>
      <c r="E102" s="14" t="s">
        <v>64</v>
      </c>
      <c r="F102" s="15">
        <f t="shared" si="2"/>
        <v>15000</v>
      </c>
      <c r="G102" s="25"/>
    </row>
    <row r="103" spans="1:7" s="1" customFormat="1" ht="12.75">
      <c r="A103" s="9" t="s">
        <v>65</v>
      </c>
      <c r="B103" s="9" t="s">
        <v>14</v>
      </c>
      <c r="C103" s="14" t="s">
        <v>92</v>
      </c>
      <c r="D103" s="14" t="s">
        <v>96</v>
      </c>
      <c r="E103" s="14" t="s">
        <v>66</v>
      </c>
      <c r="F103" s="15">
        <f t="shared" si="2"/>
        <v>15000</v>
      </c>
      <c r="G103" s="25"/>
    </row>
    <row r="104" spans="1:7" s="1" customFormat="1" ht="40.5">
      <c r="A104" s="9" t="s">
        <v>97</v>
      </c>
      <c r="B104" s="9" t="s">
        <v>14</v>
      </c>
      <c r="C104" s="14" t="s">
        <v>92</v>
      </c>
      <c r="D104" s="14" t="s">
        <v>98</v>
      </c>
      <c r="E104" s="14" t="s">
        <v>0</v>
      </c>
      <c r="F104" s="15">
        <f aca="true" t="shared" si="3" ref="F104:F110">323882</f>
        <v>323882</v>
      </c>
      <c r="G104" s="25"/>
    </row>
    <row r="105" spans="1:7" s="1" customFormat="1" ht="40.5">
      <c r="A105" s="9" t="s">
        <v>99</v>
      </c>
      <c r="B105" s="9" t="s">
        <v>14</v>
      </c>
      <c r="C105" s="14" t="s">
        <v>92</v>
      </c>
      <c r="D105" s="14" t="s">
        <v>100</v>
      </c>
      <c r="E105" s="14" t="s">
        <v>0</v>
      </c>
      <c r="F105" s="15">
        <f t="shared" si="3"/>
        <v>323882</v>
      </c>
      <c r="G105" s="25"/>
    </row>
    <row r="106" spans="1:7" s="1" customFormat="1" ht="40.5">
      <c r="A106" s="9" t="s">
        <v>101</v>
      </c>
      <c r="B106" s="9" t="s">
        <v>14</v>
      </c>
      <c r="C106" s="14" t="s">
        <v>92</v>
      </c>
      <c r="D106" s="14" t="s">
        <v>102</v>
      </c>
      <c r="E106" s="14" t="s">
        <v>0</v>
      </c>
      <c r="F106" s="15">
        <f t="shared" si="3"/>
        <v>323882</v>
      </c>
      <c r="G106" s="25"/>
    </row>
    <row r="107" spans="1:7" s="1" customFormat="1" ht="51">
      <c r="A107" s="9" t="s">
        <v>103</v>
      </c>
      <c r="B107" s="9" t="s">
        <v>14</v>
      </c>
      <c r="C107" s="14" t="s">
        <v>92</v>
      </c>
      <c r="D107" s="14" t="s">
        <v>104</v>
      </c>
      <c r="E107" s="14" t="s">
        <v>0</v>
      </c>
      <c r="F107" s="15">
        <f t="shared" si="3"/>
        <v>323882</v>
      </c>
      <c r="G107" s="25"/>
    </row>
    <row r="108" spans="1:7" s="1" customFormat="1" ht="20.25">
      <c r="A108" s="9" t="s">
        <v>61</v>
      </c>
      <c r="B108" s="9" t="s">
        <v>14</v>
      </c>
      <c r="C108" s="14" t="s">
        <v>92</v>
      </c>
      <c r="D108" s="14" t="s">
        <v>104</v>
      </c>
      <c r="E108" s="14" t="s">
        <v>62</v>
      </c>
      <c r="F108" s="15">
        <f t="shared" si="3"/>
        <v>323882</v>
      </c>
      <c r="G108" s="25"/>
    </row>
    <row r="109" spans="1:7" s="1" customFormat="1" ht="20.25">
      <c r="A109" s="9" t="s">
        <v>63</v>
      </c>
      <c r="B109" s="9" t="s">
        <v>14</v>
      </c>
      <c r="C109" s="14" t="s">
        <v>92</v>
      </c>
      <c r="D109" s="14" t="s">
        <v>104</v>
      </c>
      <c r="E109" s="14" t="s">
        <v>64</v>
      </c>
      <c r="F109" s="15">
        <f t="shared" si="3"/>
        <v>323882</v>
      </c>
      <c r="G109" s="25"/>
    </row>
    <row r="110" spans="1:7" s="1" customFormat="1" ht="12.75">
      <c r="A110" s="9" t="s">
        <v>65</v>
      </c>
      <c r="B110" s="9" t="s">
        <v>14</v>
      </c>
      <c r="C110" s="14" t="s">
        <v>92</v>
      </c>
      <c r="D110" s="14" t="s">
        <v>104</v>
      </c>
      <c r="E110" s="14" t="s">
        <v>66</v>
      </c>
      <c r="F110" s="15">
        <f t="shared" si="3"/>
        <v>323882</v>
      </c>
      <c r="G110" s="25"/>
    </row>
    <row r="111" spans="1:7" s="1" customFormat="1" ht="12.75">
      <c r="A111" s="9" t="s">
        <v>19</v>
      </c>
      <c r="B111" s="9" t="s">
        <v>14</v>
      </c>
      <c r="C111" s="14" t="s">
        <v>92</v>
      </c>
      <c r="D111" s="14" t="s">
        <v>20</v>
      </c>
      <c r="E111" s="14" t="s">
        <v>0</v>
      </c>
      <c r="F111" s="15">
        <f>19930</f>
        <v>19930</v>
      </c>
      <c r="G111" s="25"/>
    </row>
    <row r="112" spans="1:7" s="1" customFormat="1" ht="20.25">
      <c r="A112" s="9" t="s">
        <v>105</v>
      </c>
      <c r="B112" s="9" t="s">
        <v>14</v>
      </c>
      <c r="C112" s="14" t="s">
        <v>92</v>
      </c>
      <c r="D112" s="14" t="s">
        <v>106</v>
      </c>
      <c r="E112" s="14" t="s">
        <v>0</v>
      </c>
      <c r="F112" s="15">
        <f>13950</f>
        <v>13950</v>
      </c>
      <c r="G112" s="25"/>
    </row>
    <row r="113" spans="1:7" s="1" customFormat="1" ht="20.25">
      <c r="A113" s="9" t="s">
        <v>61</v>
      </c>
      <c r="B113" s="9" t="s">
        <v>14</v>
      </c>
      <c r="C113" s="14" t="s">
        <v>92</v>
      </c>
      <c r="D113" s="14" t="s">
        <v>106</v>
      </c>
      <c r="E113" s="14" t="s">
        <v>62</v>
      </c>
      <c r="F113" s="15">
        <f>13950</f>
        <v>13950</v>
      </c>
      <c r="G113" s="25"/>
    </row>
    <row r="114" spans="1:7" s="1" customFormat="1" ht="20.25">
      <c r="A114" s="9" t="s">
        <v>63</v>
      </c>
      <c r="B114" s="9" t="s">
        <v>14</v>
      </c>
      <c r="C114" s="14" t="s">
        <v>92</v>
      </c>
      <c r="D114" s="14" t="s">
        <v>106</v>
      </c>
      <c r="E114" s="14" t="s">
        <v>64</v>
      </c>
      <c r="F114" s="15">
        <f>13950</f>
        <v>13950</v>
      </c>
      <c r="G114" s="25"/>
    </row>
    <row r="115" spans="1:7" s="1" customFormat="1" ht="12.75">
      <c r="A115" s="9" t="s">
        <v>65</v>
      </c>
      <c r="B115" s="9" t="s">
        <v>14</v>
      </c>
      <c r="C115" s="14" t="s">
        <v>92</v>
      </c>
      <c r="D115" s="14" t="s">
        <v>106</v>
      </c>
      <c r="E115" s="14" t="s">
        <v>66</v>
      </c>
      <c r="F115" s="15">
        <f>13950</f>
        <v>13950</v>
      </c>
      <c r="G115" s="25"/>
    </row>
    <row r="116" spans="1:7" s="1" customFormat="1" ht="20.25">
      <c r="A116" s="9" t="s">
        <v>107</v>
      </c>
      <c r="B116" s="9" t="s">
        <v>14</v>
      </c>
      <c r="C116" s="14" t="s">
        <v>92</v>
      </c>
      <c r="D116" s="14" t="s">
        <v>108</v>
      </c>
      <c r="E116" s="14" t="s">
        <v>0</v>
      </c>
      <c r="F116" s="15">
        <f>5980</f>
        <v>5980</v>
      </c>
      <c r="G116" s="25"/>
    </row>
    <row r="117" spans="1:7" s="1" customFormat="1" ht="20.25">
      <c r="A117" s="9" t="s">
        <v>61</v>
      </c>
      <c r="B117" s="9" t="s">
        <v>14</v>
      </c>
      <c r="C117" s="14" t="s">
        <v>92</v>
      </c>
      <c r="D117" s="14" t="s">
        <v>108</v>
      </c>
      <c r="E117" s="14" t="s">
        <v>62</v>
      </c>
      <c r="F117" s="15">
        <f>5980</f>
        <v>5980</v>
      </c>
      <c r="G117" s="25"/>
    </row>
    <row r="118" spans="1:7" s="1" customFormat="1" ht="20.25">
      <c r="A118" s="9" t="s">
        <v>63</v>
      </c>
      <c r="B118" s="9" t="s">
        <v>14</v>
      </c>
      <c r="C118" s="14" t="s">
        <v>92</v>
      </c>
      <c r="D118" s="14" t="s">
        <v>108</v>
      </c>
      <c r="E118" s="14" t="s">
        <v>64</v>
      </c>
      <c r="F118" s="15">
        <f>5980</f>
        <v>5980</v>
      </c>
      <c r="G118" s="25"/>
    </row>
    <row r="119" spans="1:7" s="1" customFormat="1" ht="12.75">
      <c r="A119" s="9" t="s">
        <v>65</v>
      </c>
      <c r="B119" s="9" t="s">
        <v>14</v>
      </c>
      <c r="C119" s="14" t="s">
        <v>92</v>
      </c>
      <c r="D119" s="14" t="s">
        <v>108</v>
      </c>
      <c r="E119" s="14" t="s">
        <v>66</v>
      </c>
      <c r="F119" s="15">
        <f>5980</f>
        <v>5980</v>
      </c>
      <c r="G119" s="25"/>
    </row>
    <row r="120" spans="1:7" s="1" customFormat="1" ht="12.75">
      <c r="A120" s="9" t="s">
        <v>109</v>
      </c>
      <c r="B120" s="9" t="s">
        <v>14</v>
      </c>
      <c r="C120" s="14" t="s">
        <v>110</v>
      </c>
      <c r="D120" s="14" t="s">
        <v>0</v>
      </c>
      <c r="E120" s="14" t="s">
        <v>0</v>
      </c>
      <c r="F120" s="15">
        <f>20209314.31</f>
        <v>20209314.31</v>
      </c>
      <c r="G120" s="25"/>
    </row>
    <row r="121" spans="1:7" s="1" customFormat="1" ht="12.75">
      <c r="A121" s="9" t="s">
        <v>111</v>
      </c>
      <c r="B121" s="9" t="s">
        <v>14</v>
      </c>
      <c r="C121" s="14" t="s">
        <v>112</v>
      </c>
      <c r="D121" s="14" t="s">
        <v>0</v>
      </c>
      <c r="E121" s="14" t="s">
        <v>0</v>
      </c>
      <c r="F121" s="15">
        <f>1027324.04</f>
        <v>1027324.04</v>
      </c>
      <c r="G121" s="25"/>
    </row>
    <row r="122" spans="1:7" s="1" customFormat="1" ht="12.75">
      <c r="A122" s="9" t="s">
        <v>19</v>
      </c>
      <c r="B122" s="9" t="s">
        <v>14</v>
      </c>
      <c r="C122" s="14" t="s">
        <v>112</v>
      </c>
      <c r="D122" s="14" t="s">
        <v>20</v>
      </c>
      <c r="E122" s="14" t="s">
        <v>0</v>
      </c>
      <c r="F122" s="15">
        <f>1027324.04</f>
        <v>1027324.04</v>
      </c>
      <c r="G122" s="25"/>
    </row>
    <row r="123" spans="1:7" s="1" customFormat="1" ht="12.75">
      <c r="A123" s="9" t="s">
        <v>113</v>
      </c>
      <c r="B123" s="9" t="s">
        <v>14</v>
      </c>
      <c r="C123" s="14" t="s">
        <v>112</v>
      </c>
      <c r="D123" s="14" t="s">
        <v>114</v>
      </c>
      <c r="E123" s="14" t="s">
        <v>0</v>
      </c>
      <c r="F123" s="15">
        <f>431297.53</f>
        <v>431297.53</v>
      </c>
      <c r="G123" s="25"/>
    </row>
    <row r="124" spans="1:7" s="1" customFormat="1" ht="40.5">
      <c r="A124" s="9" t="s">
        <v>23</v>
      </c>
      <c r="B124" s="9" t="s">
        <v>14</v>
      </c>
      <c r="C124" s="14" t="s">
        <v>112</v>
      </c>
      <c r="D124" s="14" t="s">
        <v>114</v>
      </c>
      <c r="E124" s="14" t="s">
        <v>24</v>
      </c>
      <c r="F124" s="15">
        <f>431297.53</f>
        <v>431297.53</v>
      </c>
      <c r="G124" s="25"/>
    </row>
    <row r="125" spans="1:7" s="1" customFormat="1" ht="12.75">
      <c r="A125" s="9" t="s">
        <v>115</v>
      </c>
      <c r="B125" s="9" t="s">
        <v>14</v>
      </c>
      <c r="C125" s="14" t="s">
        <v>112</v>
      </c>
      <c r="D125" s="14" t="s">
        <v>114</v>
      </c>
      <c r="E125" s="14" t="s">
        <v>116</v>
      </c>
      <c r="F125" s="15">
        <f>431297.53</f>
        <v>431297.53</v>
      </c>
      <c r="G125" s="25"/>
    </row>
    <row r="126" spans="1:7" s="1" customFormat="1" ht="12.75">
      <c r="A126" s="9" t="s">
        <v>117</v>
      </c>
      <c r="B126" s="9" t="s">
        <v>14</v>
      </c>
      <c r="C126" s="14" t="s">
        <v>112</v>
      </c>
      <c r="D126" s="14" t="s">
        <v>114</v>
      </c>
      <c r="E126" s="14" t="s">
        <v>118</v>
      </c>
      <c r="F126" s="15">
        <f>331257.73</f>
        <v>331257.73</v>
      </c>
      <c r="G126" s="25"/>
    </row>
    <row r="127" spans="1:7" s="1" customFormat="1" ht="30">
      <c r="A127" s="9" t="s">
        <v>119</v>
      </c>
      <c r="B127" s="9" t="s">
        <v>14</v>
      </c>
      <c r="C127" s="14" t="s">
        <v>112</v>
      </c>
      <c r="D127" s="14" t="s">
        <v>114</v>
      </c>
      <c r="E127" s="14" t="s">
        <v>120</v>
      </c>
      <c r="F127" s="15">
        <f>100039.8</f>
        <v>100039.8</v>
      </c>
      <c r="G127" s="25"/>
    </row>
    <row r="128" spans="1:7" s="1" customFormat="1" ht="20.25">
      <c r="A128" s="9" t="s">
        <v>121</v>
      </c>
      <c r="B128" s="9" t="s">
        <v>14</v>
      </c>
      <c r="C128" s="14" t="s">
        <v>112</v>
      </c>
      <c r="D128" s="14" t="s">
        <v>122</v>
      </c>
      <c r="E128" s="14" t="s">
        <v>0</v>
      </c>
      <c r="F128" s="15">
        <f>596026.51</f>
        <v>596026.51</v>
      </c>
      <c r="G128" s="25"/>
    </row>
    <row r="129" spans="1:7" s="1" customFormat="1" ht="40.5">
      <c r="A129" s="9" t="s">
        <v>23</v>
      </c>
      <c r="B129" s="9" t="s">
        <v>14</v>
      </c>
      <c r="C129" s="14" t="s">
        <v>112</v>
      </c>
      <c r="D129" s="14" t="s">
        <v>122</v>
      </c>
      <c r="E129" s="14" t="s">
        <v>24</v>
      </c>
      <c r="F129" s="15">
        <f>596026.51</f>
        <v>596026.51</v>
      </c>
      <c r="G129" s="25"/>
    </row>
    <row r="130" spans="1:7" s="1" customFormat="1" ht="12.75">
      <c r="A130" s="9" t="s">
        <v>115</v>
      </c>
      <c r="B130" s="9" t="s">
        <v>14</v>
      </c>
      <c r="C130" s="14" t="s">
        <v>112</v>
      </c>
      <c r="D130" s="14" t="s">
        <v>122</v>
      </c>
      <c r="E130" s="14" t="s">
        <v>116</v>
      </c>
      <c r="F130" s="15">
        <f>596026.51</f>
        <v>596026.51</v>
      </c>
      <c r="G130" s="25"/>
    </row>
    <row r="131" spans="1:7" s="1" customFormat="1" ht="12.75">
      <c r="A131" s="9" t="s">
        <v>117</v>
      </c>
      <c r="B131" s="9" t="s">
        <v>14</v>
      </c>
      <c r="C131" s="14" t="s">
        <v>112</v>
      </c>
      <c r="D131" s="14" t="s">
        <v>122</v>
      </c>
      <c r="E131" s="14" t="s">
        <v>118</v>
      </c>
      <c r="F131" s="15">
        <f>458640.95</f>
        <v>458640.95</v>
      </c>
      <c r="G131" s="25"/>
    </row>
    <row r="132" spans="1:7" s="1" customFormat="1" ht="30">
      <c r="A132" s="9" t="s">
        <v>119</v>
      </c>
      <c r="B132" s="9" t="s">
        <v>14</v>
      </c>
      <c r="C132" s="14" t="s">
        <v>112</v>
      </c>
      <c r="D132" s="14" t="s">
        <v>122</v>
      </c>
      <c r="E132" s="14" t="s">
        <v>120</v>
      </c>
      <c r="F132" s="15">
        <f>137385.56</f>
        <v>137385.56</v>
      </c>
      <c r="G132" s="25"/>
    </row>
    <row r="133" spans="1:7" s="1" customFormat="1" ht="12.75">
      <c r="A133" s="9" t="s">
        <v>123</v>
      </c>
      <c r="B133" s="9" t="s">
        <v>14</v>
      </c>
      <c r="C133" s="14" t="s">
        <v>124</v>
      </c>
      <c r="D133" s="14" t="s">
        <v>0</v>
      </c>
      <c r="E133" s="14" t="s">
        <v>0</v>
      </c>
      <c r="F133" s="15">
        <f>18559508</f>
        <v>18559508</v>
      </c>
      <c r="G133" s="25"/>
    </row>
    <row r="134" spans="1:7" s="1" customFormat="1" ht="30">
      <c r="A134" s="9" t="s">
        <v>125</v>
      </c>
      <c r="B134" s="9" t="s">
        <v>14</v>
      </c>
      <c r="C134" s="14" t="s">
        <v>124</v>
      </c>
      <c r="D134" s="14" t="s">
        <v>126</v>
      </c>
      <c r="E134" s="14" t="s">
        <v>0</v>
      </c>
      <c r="F134" s="15">
        <f>4114737.74</f>
        <v>4114737.74</v>
      </c>
      <c r="G134" s="25"/>
    </row>
    <row r="135" spans="1:7" s="1" customFormat="1" ht="20.25">
      <c r="A135" s="9" t="s">
        <v>127</v>
      </c>
      <c r="B135" s="9" t="s">
        <v>14</v>
      </c>
      <c r="C135" s="14" t="s">
        <v>124</v>
      </c>
      <c r="D135" s="14" t="s">
        <v>128</v>
      </c>
      <c r="E135" s="14" t="s">
        <v>0</v>
      </c>
      <c r="F135" s="15">
        <f>2861279.89</f>
        <v>2861279.89</v>
      </c>
      <c r="G135" s="25"/>
    </row>
    <row r="136" spans="1:7" s="1" customFormat="1" ht="20.25">
      <c r="A136" s="9" t="s">
        <v>129</v>
      </c>
      <c r="B136" s="9" t="s">
        <v>14</v>
      </c>
      <c r="C136" s="14" t="s">
        <v>124</v>
      </c>
      <c r="D136" s="14" t="s">
        <v>130</v>
      </c>
      <c r="E136" s="14" t="s">
        <v>0</v>
      </c>
      <c r="F136" s="15">
        <f>2861279.89</f>
        <v>2861279.89</v>
      </c>
      <c r="G136" s="25"/>
    </row>
    <row r="137" spans="1:7" s="1" customFormat="1" ht="20.25">
      <c r="A137" s="9" t="s">
        <v>61</v>
      </c>
      <c r="B137" s="9" t="s">
        <v>14</v>
      </c>
      <c r="C137" s="14" t="s">
        <v>124</v>
      </c>
      <c r="D137" s="14" t="s">
        <v>130</v>
      </c>
      <c r="E137" s="14" t="s">
        <v>62</v>
      </c>
      <c r="F137" s="15">
        <f>2861279.89</f>
        <v>2861279.89</v>
      </c>
      <c r="G137" s="25"/>
    </row>
    <row r="138" spans="1:7" s="1" customFormat="1" ht="20.25">
      <c r="A138" s="9" t="s">
        <v>63</v>
      </c>
      <c r="B138" s="9" t="s">
        <v>14</v>
      </c>
      <c r="C138" s="14" t="s">
        <v>124</v>
      </c>
      <c r="D138" s="14" t="s">
        <v>130</v>
      </c>
      <c r="E138" s="14" t="s">
        <v>64</v>
      </c>
      <c r="F138" s="15">
        <f>2861279.89</f>
        <v>2861279.89</v>
      </c>
      <c r="G138" s="25"/>
    </row>
    <row r="139" spans="1:7" s="1" customFormat="1" ht="12.75">
      <c r="A139" s="9" t="s">
        <v>65</v>
      </c>
      <c r="B139" s="9" t="s">
        <v>14</v>
      </c>
      <c r="C139" s="14" t="s">
        <v>124</v>
      </c>
      <c r="D139" s="14" t="s">
        <v>130</v>
      </c>
      <c r="E139" s="14" t="s">
        <v>66</v>
      </c>
      <c r="F139" s="15">
        <f>2861279.89</f>
        <v>2861279.89</v>
      </c>
      <c r="G139" s="25"/>
    </row>
    <row r="140" spans="1:7" s="1" customFormat="1" ht="20.25">
      <c r="A140" s="9" t="s">
        <v>131</v>
      </c>
      <c r="B140" s="9" t="s">
        <v>14</v>
      </c>
      <c r="C140" s="14" t="s">
        <v>124</v>
      </c>
      <c r="D140" s="14" t="s">
        <v>132</v>
      </c>
      <c r="E140" s="14" t="s">
        <v>0</v>
      </c>
      <c r="F140" s="15">
        <f>767620</f>
        <v>767620</v>
      </c>
      <c r="G140" s="25"/>
    </row>
    <row r="141" spans="1:7" s="1" customFormat="1" ht="20.25">
      <c r="A141" s="9" t="s">
        <v>133</v>
      </c>
      <c r="B141" s="9" t="s">
        <v>14</v>
      </c>
      <c r="C141" s="14" t="s">
        <v>124</v>
      </c>
      <c r="D141" s="14" t="s">
        <v>134</v>
      </c>
      <c r="E141" s="14" t="s">
        <v>0</v>
      </c>
      <c r="F141" s="15">
        <f>767620</f>
        <v>767620</v>
      </c>
      <c r="G141" s="25"/>
    </row>
    <row r="142" spans="1:7" s="1" customFormat="1" ht="20.25">
      <c r="A142" s="9" t="s">
        <v>61</v>
      </c>
      <c r="B142" s="9" t="s">
        <v>14</v>
      </c>
      <c r="C142" s="14" t="s">
        <v>124</v>
      </c>
      <c r="D142" s="14" t="s">
        <v>134</v>
      </c>
      <c r="E142" s="14" t="s">
        <v>62</v>
      </c>
      <c r="F142" s="15">
        <f>767620</f>
        <v>767620</v>
      </c>
      <c r="G142" s="25"/>
    </row>
    <row r="143" spans="1:7" s="1" customFormat="1" ht="20.25">
      <c r="A143" s="9" t="s">
        <v>63</v>
      </c>
      <c r="B143" s="9" t="s">
        <v>14</v>
      </c>
      <c r="C143" s="14" t="s">
        <v>124</v>
      </c>
      <c r="D143" s="14" t="s">
        <v>134</v>
      </c>
      <c r="E143" s="14" t="s">
        <v>64</v>
      </c>
      <c r="F143" s="15">
        <f>767620</f>
        <v>767620</v>
      </c>
      <c r="G143" s="25"/>
    </row>
    <row r="144" spans="1:7" s="1" customFormat="1" ht="12.75">
      <c r="A144" s="9" t="s">
        <v>65</v>
      </c>
      <c r="B144" s="9" t="s">
        <v>14</v>
      </c>
      <c r="C144" s="14" t="s">
        <v>124</v>
      </c>
      <c r="D144" s="14" t="s">
        <v>134</v>
      </c>
      <c r="E144" s="14" t="s">
        <v>66</v>
      </c>
      <c r="F144" s="15">
        <f>767620</f>
        <v>767620</v>
      </c>
      <c r="G144" s="25"/>
    </row>
    <row r="145" spans="1:7" s="1" customFormat="1" ht="20.25">
      <c r="A145" s="9" t="s">
        <v>135</v>
      </c>
      <c r="B145" s="9" t="s">
        <v>14</v>
      </c>
      <c r="C145" s="14" t="s">
        <v>124</v>
      </c>
      <c r="D145" s="14" t="s">
        <v>136</v>
      </c>
      <c r="E145" s="14" t="s">
        <v>0</v>
      </c>
      <c r="F145" s="15">
        <f>485837.85</f>
        <v>485837.85</v>
      </c>
      <c r="G145" s="25"/>
    </row>
    <row r="146" spans="1:7" s="1" customFormat="1" ht="20.25">
      <c r="A146" s="9" t="s">
        <v>137</v>
      </c>
      <c r="B146" s="9" t="s">
        <v>14</v>
      </c>
      <c r="C146" s="14" t="s">
        <v>124</v>
      </c>
      <c r="D146" s="14" t="s">
        <v>138</v>
      </c>
      <c r="E146" s="14" t="s">
        <v>0</v>
      </c>
      <c r="F146" s="15">
        <f>485837.85</f>
        <v>485837.85</v>
      </c>
      <c r="G146" s="25"/>
    </row>
    <row r="147" spans="1:7" s="1" customFormat="1" ht="20.25">
      <c r="A147" s="9" t="s">
        <v>61</v>
      </c>
      <c r="B147" s="9" t="s">
        <v>14</v>
      </c>
      <c r="C147" s="14" t="s">
        <v>124</v>
      </c>
      <c r="D147" s="14" t="s">
        <v>138</v>
      </c>
      <c r="E147" s="14" t="s">
        <v>62</v>
      </c>
      <c r="F147" s="15">
        <f>485837.85</f>
        <v>485837.85</v>
      </c>
      <c r="G147" s="25"/>
    </row>
    <row r="148" spans="1:7" s="1" customFormat="1" ht="20.25">
      <c r="A148" s="9" t="s">
        <v>63</v>
      </c>
      <c r="B148" s="9" t="s">
        <v>14</v>
      </c>
      <c r="C148" s="14" t="s">
        <v>124</v>
      </c>
      <c r="D148" s="14" t="s">
        <v>138</v>
      </c>
      <c r="E148" s="14" t="s">
        <v>64</v>
      </c>
      <c r="F148" s="15">
        <f>485837.85</f>
        <v>485837.85</v>
      </c>
      <c r="G148" s="25"/>
    </row>
    <row r="149" spans="1:7" s="1" customFormat="1" ht="12.75">
      <c r="A149" s="9" t="s">
        <v>65</v>
      </c>
      <c r="B149" s="9" t="s">
        <v>14</v>
      </c>
      <c r="C149" s="14" t="s">
        <v>124</v>
      </c>
      <c r="D149" s="14" t="s">
        <v>138</v>
      </c>
      <c r="E149" s="14" t="s">
        <v>66</v>
      </c>
      <c r="F149" s="15">
        <f>485837.85</f>
        <v>485837.85</v>
      </c>
      <c r="G149" s="25"/>
    </row>
    <row r="150" spans="1:7" s="1" customFormat="1" ht="12.75">
      <c r="A150" s="9" t="s">
        <v>19</v>
      </c>
      <c r="B150" s="9" t="s">
        <v>14</v>
      </c>
      <c r="C150" s="14" t="s">
        <v>124</v>
      </c>
      <c r="D150" s="14" t="s">
        <v>20</v>
      </c>
      <c r="E150" s="14" t="s">
        <v>0</v>
      </c>
      <c r="F150" s="15">
        <f>14444770.26</f>
        <v>14444770.26</v>
      </c>
      <c r="G150" s="25"/>
    </row>
    <row r="151" spans="1:7" s="1" customFormat="1" ht="30">
      <c r="A151" s="9" t="s">
        <v>139</v>
      </c>
      <c r="B151" s="9" t="s">
        <v>14</v>
      </c>
      <c r="C151" s="14" t="s">
        <v>124</v>
      </c>
      <c r="D151" s="14" t="s">
        <v>140</v>
      </c>
      <c r="E151" s="14" t="s">
        <v>0</v>
      </c>
      <c r="F151" s="15">
        <f>12536300</f>
        <v>12536300</v>
      </c>
      <c r="G151" s="25"/>
    </row>
    <row r="152" spans="1:7" s="1" customFormat="1" ht="12.75">
      <c r="A152" s="9" t="s">
        <v>39</v>
      </c>
      <c r="B152" s="9" t="s">
        <v>14</v>
      </c>
      <c r="C152" s="14" t="s">
        <v>124</v>
      </c>
      <c r="D152" s="14" t="s">
        <v>140</v>
      </c>
      <c r="E152" s="14" t="s">
        <v>40</v>
      </c>
      <c r="F152" s="15">
        <f>12536300</f>
        <v>12536300</v>
      </c>
      <c r="G152" s="25"/>
    </row>
    <row r="153" spans="1:7" s="1" customFormat="1" ht="12.75">
      <c r="A153" s="9" t="s">
        <v>41</v>
      </c>
      <c r="B153" s="9" t="s">
        <v>14</v>
      </c>
      <c r="C153" s="14" t="s">
        <v>124</v>
      </c>
      <c r="D153" s="14" t="s">
        <v>140</v>
      </c>
      <c r="E153" s="14" t="s">
        <v>42</v>
      </c>
      <c r="F153" s="15">
        <f>12536300</f>
        <v>12536300</v>
      </c>
      <c r="G153" s="25"/>
    </row>
    <row r="154" spans="1:7" s="1" customFormat="1" ht="30">
      <c r="A154" s="9" t="s">
        <v>141</v>
      </c>
      <c r="B154" s="9" t="s">
        <v>14</v>
      </c>
      <c r="C154" s="14" t="s">
        <v>124</v>
      </c>
      <c r="D154" s="14" t="s">
        <v>142</v>
      </c>
      <c r="E154" s="14" t="s">
        <v>0</v>
      </c>
      <c r="F154" s="15">
        <f>1908470.26</f>
        <v>1908470.26</v>
      </c>
      <c r="G154" s="25"/>
    </row>
    <row r="155" spans="1:7" s="1" customFormat="1" ht="12.75">
      <c r="A155" s="9" t="s">
        <v>39</v>
      </c>
      <c r="B155" s="9" t="s">
        <v>14</v>
      </c>
      <c r="C155" s="14" t="s">
        <v>124</v>
      </c>
      <c r="D155" s="14" t="s">
        <v>142</v>
      </c>
      <c r="E155" s="14" t="s">
        <v>40</v>
      </c>
      <c r="F155" s="15">
        <f>1908470.26</f>
        <v>1908470.26</v>
      </c>
      <c r="G155" s="25"/>
    </row>
    <row r="156" spans="1:7" s="1" customFormat="1" ht="12.75">
      <c r="A156" s="9" t="s">
        <v>41</v>
      </c>
      <c r="B156" s="9" t="s">
        <v>14</v>
      </c>
      <c r="C156" s="14" t="s">
        <v>124</v>
      </c>
      <c r="D156" s="14" t="s">
        <v>142</v>
      </c>
      <c r="E156" s="14" t="s">
        <v>42</v>
      </c>
      <c r="F156" s="15">
        <f>1908470.26</f>
        <v>1908470.26</v>
      </c>
      <c r="G156" s="25"/>
    </row>
    <row r="157" spans="1:7" s="1" customFormat="1" ht="12.75">
      <c r="A157" s="9" t="s">
        <v>143</v>
      </c>
      <c r="B157" s="9" t="s">
        <v>14</v>
      </c>
      <c r="C157" s="14" t="s">
        <v>144</v>
      </c>
      <c r="D157" s="14" t="s">
        <v>0</v>
      </c>
      <c r="E157" s="14" t="s">
        <v>0</v>
      </c>
      <c r="F157" s="15">
        <f>622482.27</f>
        <v>622482.27</v>
      </c>
      <c r="G157" s="25"/>
    </row>
    <row r="158" spans="1:7" s="1" customFormat="1" ht="40.5">
      <c r="A158" s="9" t="s">
        <v>145</v>
      </c>
      <c r="B158" s="9" t="s">
        <v>14</v>
      </c>
      <c r="C158" s="14" t="s">
        <v>144</v>
      </c>
      <c r="D158" s="14" t="s">
        <v>146</v>
      </c>
      <c r="E158" s="14" t="s">
        <v>0</v>
      </c>
      <c r="F158" s="15">
        <f>424600.4</f>
        <v>424600.4</v>
      </c>
      <c r="G158" s="25"/>
    </row>
    <row r="159" spans="1:7" s="1" customFormat="1" ht="40.5">
      <c r="A159" s="9" t="s">
        <v>147</v>
      </c>
      <c r="B159" s="9" t="s">
        <v>14</v>
      </c>
      <c r="C159" s="14" t="s">
        <v>144</v>
      </c>
      <c r="D159" s="14" t="s">
        <v>148</v>
      </c>
      <c r="E159" s="14" t="s">
        <v>0</v>
      </c>
      <c r="F159" s="15">
        <f>424600.4</f>
        <v>424600.4</v>
      </c>
      <c r="G159" s="25"/>
    </row>
    <row r="160" spans="1:7" s="1" customFormat="1" ht="20.25">
      <c r="A160" s="9" t="s">
        <v>61</v>
      </c>
      <c r="B160" s="9" t="s">
        <v>14</v>
      </c>
      <c r="C160" s="14" t="s">
        <v>144</v>
      </c>
      <c r="D160" s="14" t="s">
        <v>148</v>
      </c>
      <c r="E160" s="14" t="s">
        <v>62</v>
      </c>
      <c r="F160" s="15">
        <f>424600.4</f>
        <v>424600.4</v>
      </c>
      <c r="G160" s="25"/>
    </row>
    <row r="161" spans="1:7" s="1" customFormat="1" ht="20.25">
      <c r="A161" s="9" t="s">
        <v>63</v>
      </c>
      <c r="B161" s="9" t="s">
        <v>14</v>
      </c>
      <c r="C161" s="14" t="s">
        <v>144</v>
      </c>
      <c r="D161" s="14" t="s">
        <v>148</v>
      </c>
      <c r="E161" s="14" t="s">
        <v>64</v>
      </c>
      <c r="F161" s="15">
        <f>424600.4</f>
        <v>424600.4</v>
      </c>
      <c r="G161" s="25"/>
    </row>
    <row r="162" spans="1:7" s="1" customFormat="1" ht="20.25">
      <c r="A162" s="9" t="s">
        <v>81</v>
      </c>
      <c r="B162" s="9" t="s">
        <v>14</v>
      </c>
      <c r="C162" s="14" t="s">
        <v>144</v>
      </c>
      <c r="D162" s="14" t="s">
        <v>148</v>
      </c>
      <c r="E162" s="14" t="s">
        <v>82</v>
      </c>
      <c r="F162" s="15">
        <f>424600.4</f>
        <v>424600.4</v>
      </c>
      <c r="G162" s="25"/>
    </row>
    <row r="163" spans="1:7" s="1" customFormat="1" ht="12.75">
      <c r="A163" s="9" t="s">
        <v>19</v>
      </c>
      <c r="B163" s="9" t="s">
        <v>14</v>
      </c>
      <c r="C163" s="14" t="s">
        <v>144</v>
      </c>
      <c r="D163" s="14" t="s">
        <v>20</v>
      </c>
      <c r="E163" s="14" t="s">
        <v>0</v>
      </c>
      <c r="F163" s="15">
        <f>197881.87</f>
        <v>197881.87</v>
      </c>
      <c r="G163" s="25"/>
    </row>
    <row r="164" spans="1:7" s="1" customFormat="1" ht="12.75">
      <c r="A164" s="9" t="s">
        <v>31</v>
      </c>
      <c r="B164" s="9" t="s">
        <v>14</v>
      </c>
      <c r="C164" s="14" t="s">
        <v>144</v>
      </c>
      <c r="D164" s="14" t="s">
        <v>32</v>
      </c>
      <c r="E164" s="14" t="s">
        <v>0</v>
      </c>
      <c r="F164" s="15">
        <f>197881.87</f>
        <v>197881.87</v>
      </c>
      <c r="G164" s="25"/>
    </row>
    <row r="165" spans="1:7" s="1" customFormat="1" ht="20.25">
      <c r="A165" s="9" t="s">
        <v>61</v>
      </c>
      <c r="B165" s="9" t="s">
        <v>14</v>
      </c>
      <c r="C165" s="14" t="s">
        <v>144</v>
      </c>
      <c r="D165" s="14" t="s">
        <v>32</v>
      </c>
      <c r="E165" s="14" t="s">
        <v>62</v>
      </c>
      <c r="F165" s="15">
        <f>197881.87</f>
        <v>197881.87</v>
      </c>
      <c r="G165" s="25"/>
    </row>
    <row r="166" spans="1:7" s="1" customFormat="1" ht="20.25">
      <c r="A166" s="9" t="s">
        <v>63</v>
      </c>
      <c r="B166" s="9" t="s">
        <v>14</v>
      </c>
      <c r="C166" s="14" t="s">
        <v>144</v>
      </c>
      <c r="D166" s="14" t="s">
        <v>32</v>
      </c>
      <c r="E166" s="14" t="s">
        <v>64</v>
      </c>
      <c r="F166" s="15">
        <f>197881.87</f>
        <v>197881.87</v>
      </c>
      <c r="G166" s="25"/>
    </row>
    <row r="167" spans="1:7" s="1" customFormat="1" ht="20.25">
      <c r="A167" s="9" t="s">
        <v>81</v>
      </c>
      <c r="B167" s="9" t="s">
        <v>14</v>
      </c>
      <c r="C167" s="14" t="s">
        <v>144</v>
      </c>
      <c r="D167" s="14" t="s">
        <v>32</v>
      </c>
      <c r="E167" s="14" t="s">
        <v>82</v>
      </c>
      <c r="F167" s="15">
        <f>197881.87</f>
        <v>197881.87</v>
      </c>
      <c r="G167" s="25"/>
    </row>
    <row r="168" spans="1:7" s="1" customFormat="1" ht="12.75">
      <c r="A168" s="9" t="s">
        <v>149</v>
      </c>
      <c r="B168" s="9" t="s">
        <v>14</v>
      </c>
      <c r="C168" s="14" t="s">
        <v>150</v>
      </c>
      <c r="D168" s="14" t="s">
        <v>0</v>
      </c>
      <c r="E168" s="14" t="s">
        <v>0</v>
      </c>
      <c r="F168" s="15">
        <f>12983523.69</f>
        <v>12983523.69</v>
      </c>
      <c r="G168" s="25"/>
    </row>
    <row r="169" spans="1:7" s="1" customFormat="1" ht="12.75">
      <c r="A169" s="9" t="s">
        <v>151</v>
      </c>
      <c r="B169" s="9" t="s">
        <v>14</v>
      </c>
      <c r="C169" s="14" t="s">
        <v>152</v>
      </c>
      <c r="D169" s="14" t="s">
        <v>0</v>
      </c>
      <c r="E169" s="14" t="s">
        <v>0</v>
      </c>
      <c r="F169" s="15">
        <f>578017.77</f>
        <v>578017.77</v>
      </c>
      <c r="G169" s="25"/>
    </row>
    <row r="170" spans="1:7" s="1" customFormat="1" ht="30">
      <c r="A170" s="9" t="s">
        <v>153</v>
      </c>
      <c r="B170" s="9" t="s">
        <v>14</v>
      </c>
      <c r="C170" s="14" t="s">
        <v>152</v>
      </c>
      <c r="D170" s="14" t="s">
        <v>154</v>
      </c>
      <c r="E170" s="14" t="s">
        <v>0</v>
      </c>
      <c r="F170" s="15">
        <f>578017.77</f>
        <v>578017.77</v>
      </c>
      <c r="G170" s="25"/>
    </row>
    <row r="171" spans="1:7" s="1" customFormat="1" ht="12.75">
      <c r="A171" s="9" t="s">
        <v>155</v>
      </c>
      <c r="B171" s="9" t="s">
        <v>14</v>
      </c>
      <c r="C171" s="14" t="s">
        <v>152</v>
      </c>
      <c r="D171" s="14" t="s">
        <v>156</v>
      </c>
      <c r="E171" s="14" t="s">
        <v>0</v>
      </c>
      <c r="F171" s="15">
        <f>108018</f>
        <v>108018</v>
      </c>
      <c r="G171" s="25"/>
    </row>
    <row r="172" spans="1:7" s="1" customFormat="1" ht="12.75">
      <c r="A172" s="9" t="s">
        <v>157</v>
      </c>
      <c r="B172" s="9" t="s">
        <v>14</v>
      </c>
      <c r="C172" s="14" t="s">
        <v>152</v>
      </c>
      <c r="D172" s="14" t="s">
        <v>158</v>
      </c>
      <c r="E172" s="14" t="s">
        <v>0</v>
      </c>
      <c r="F172" s="15">
        <f>108018</f>
        <v>108018</v>
      </c>
      <c r="G172" s="25"/>
    </row>
    <row r="173" spans="1:7" s="1" customFormat="1" ht="20.25">
      <c r="A173" s="9" t="s">
        <v>61</v>
      </c>
      <c r="B173" s="9" t="s">
        <v>14</v>
      </c>
      <c r="C173" s="14" t="s">
        <v>152</v>
      </c>
      <c r="D173" s="14" t="s">
        <v>158</v>
      </c>
      <c r="E173" s="14" t="s">
        <v>62</v>
      </c>
      <c r="F173" s="15">
        <f>108018</f>
        <v>108018</v>
      </c>
      <c r="G173" s="25"/>
    </row>
    <row r="174" spans="1:7" s="1" customFormat="1" ht="20.25">
      <c r="A174" s="9" t="s">
        <v>63</v>
      </c>
      <c r="B174" s="9" t="s">
        <v>14</v>
      </c>
      <c r="C174" s="14" t="s">
        <v>152</v>
      </c>
      <c r="D174" s="14" t="s">
        <v>158</v>
      </c>
      <c r="E174" s="14" t="s">
        <v>64</v>
      </c>
      <c r="F174" s="15">
        <f>108018</f>
        <v>108018</v>
      </c>
      <c r="G174" s="25"/>
    </row>
    <row r="175" spans="1:7" s="1" customFormat="1" ht="12.75">
      <c r="A175" s="9" t="s">
        <v>65</v>
      </c>
      <c r="B175" s="9" t="s">
        <v>14</v>
      </c>
      <c r="C175" s="14" t="s">
        <v>152</v>
      </c>
      <c r="D175" s="14" t="s">
        <v>158</v>
      </c>
      <c r="E175" s="14" t="s">
        <v>66</v>
      </c>
      <c r="F175" s="15">
        <f>108018</f>
        <v>108018</v>
      </c>
      <c r="G175" s="25"/>
    </row>
    <row r="176" spans="1:7" s="1" customFormat="1" ht="20.25">
      <c r="A176" s="9" t="s">
        <v>159</v>
      </c>
      <c r="B176" s="9" t="s">
        <v>14</v>
      </c>
      <c r="C176" s="14" t="s">
        <v>152</v>
      </c>
      <c r="D176" s="14" t="s">
        <v>160</v>
      </c>
      <c r="E176" s="14" t="s">
        <v>0</v>
      </c>
      <c r="F176" s="15">
        <f>50230</f>
        <v>50230</v>
      </c>
      <c r="G176" s="25"/>
    </row>
    <row r="177" spans="1:7" s="1" customFormat="1" ht="30">
      <c r="A177" s="9" t="s">
        <v>161</v>
      </c>
      <c r="B177" s="9" t="s">
        <v>14</v>
      </c>
      <c r="C177" s="14" t="s">
        <v>152</v>
      </c>
      <c r="D177" s="14" t="s">
        <v>162</v>
      </c>
      <c r="E177" s="14" t="s">
        <v>0</v>
      </c>
      <c r="F177" s="15">
        <f>50230</f>
        <v>50230</v>
      </c>
      <c r="G177" s="25"/>
    </row>
    <row r="178" spans="1:7" s="1" customFormat="1" ht="20.25">
      <c r="A178" s="9" t="s">
        <v>61</v>
      </c>
      <c r="B178" s="9" t="s">
        <v>14</v>
      </c>
      <c r="C178" s="14" t="s">
        <v>152</v>
      </c>
      <c r="D178" s="14" t="s">
        <v>162</v>
      </c>
      <c r="E178" s="14" t="s">
        <v>62</v>
      </c>
      <c r="F178" s="15">
        <f>50230</f>
        <v>50230</v>
      </c>
      <c r="G178" s="25"/>
    </row>
    <row r="179" spans="1:7" s="1" customFormat="1" ht="20.25">
      <c r="A179" s="9" t="s">
        <v>63</v>
      </c>
      <c r="B179" s="9" t="s">
        <v>14</v>
      </c>
      <c r="C179" s="14" t="s">
        <v>152</v>
      </c>
      <c r="D179" s="14" t="s">
        <v>162</v>
      </c>
      <c r="E179" s="14" t="s">
        <v>64</v>
      </c>
      <c r="F179" s="15">
        <f>50230</f>
        <v>50230</v>
      </c>
      <c r="G179" s="25"/>
    </row>
    <row r="180" spans="1:7" s="1" customFormat="1" ht="12.75">
      <c r="A180" s="9" t="s">
        <v>65</v>
      </c>
      <c r="B180" s="9" t="s">
        <v>14</v>
      </c>
      <c r="C180" s="14" t="s">
        <v>152</v>
      </c>
      <c r="D180" s="14" t="s">
        <v>162</v>
      </c>
      <c r="E180" s="14" t="s">
        <v>66</v>
      </c>
      <c r="F180" s="15">
        <f>50230</f>
        <v>50230</v>
      </c>
      <c r="G180" s="25"/>
    </row>
    <row r="181" spans="1:7" s="1" customFormat="1" ht="20.25">
      <c r="A181" s="9" t="s">
        <v>163</v>
      </c>
      <c r="B181" s="9" t="s">
        <v>14</v>
      </c>
      <c r="C181" s="14" t="s">
        <v>152</v>
      </c>
      <c r="D181" s="14" t="s">
        <v>164</v>
      </c>
      <c r="E181" s="14" t="s">
        <v>0</v>
      </c>
      <c r="F181" s="15">
        <f>115484.77</f>
        <v>115484.77</v>
      </c>
      <c r="G181" s="25"/>
    </row>
    <row r="182" spans="1:7" s="1" customFormat="1" ht="30">
      <c r="A182" s="9" t="s">
        <v>165</v>
      </c>
      <c r="B182" s="9" t="s">
        <v>14</v>
      </c>
      <c r="C182" s="14" t="s">
        <v>152</v>
      </c>
      <c r="D182" s="14" t="s">
        <v>166</v>
      </c>
      <c r="E182" s="14" t="s">
        <v>0</v>
      </c>
      <c r="F182" s="15">
        <f>115484.77</f>
        <v>115484.77</v>
      </c>
      <c r="G182" s="25"/>
    </row>
    <row r="183" spans="1:7" s="1" customFormat="1" ht="20.25">
      <c r="A183" s="9" t="s">
        <v>61</v>
      </c>
      <c r="B183" s="9" t="s">
        <v>14</v>
      </c>
      <c r="C183" s="14" t="s">
        <v>152</v>
      </c>
      <c r="D183" s="14" t="s">
        <v>166</v>
      </c>
      <c r="E183" s="14" t="s">
        <v>62</v>
      </c>
      <c r="F183" s="15">
        <f>115484.77</f>
        <v>115484.77</v>
      </c>
      <c r="G183" s="25"/>
    </row>
    <row r="184" spans="1:7" s="1" customFormat="1" ht="20.25">
      <c r="A184" s="9" t="s">
        <v>63</v>
      </c>
      <c r="B184" s="9" t="s">
        <v>14</v>
      </c>
      <c r="C184" s="14" t="s">
        <v>152</v>
      </c>
      <c r="D184" s="14" t="s">
        <v>166</v>
      </c>
      <c r="E184" s="14" t="s">
        <v>64</v>
      </c>
      <c r="F184" s="15">
        <f>115484.77</f>
        <v>115484.77</v>
      </c>
      <c r="G184" s="25"/>
    </row>
    <row r="185" spans="1:7" s="1" customFormat="1" ht="12.75">
      <c r="A185" s="9" t="s">
        <v>65</v>
      </c>
      <c r="B185" s="9" t="s">
        <v>14</v>
      </c>
      <c r="C185" s="14" t="s">
        <v>152</v>
      </c>
      <c r="D185" s="14" t="s">
        <v>166</v>
      </c>
      <c r="E185" s="14" t="s">
        <v>66</v>
      </c>
      <c r="F185" s="15">
        <f>115484.77</f>
        <v>115484.77</v>
      </c>
      <c r="G185" s="25"/>
    </row>
    <row r="186" spans="1:7" s="1" customFormat="1" ht="12.75">
      <c r="A186" s="9" t="s">
        <v>167</v>
      </c>
      <c r="B186" s="9" t="s">
        <v>14</v>
      </c>
      <c r="C186" s="14" t="s">
        <v>152</v>
      </c>
      <c r="D186" s="14" t="s">
        <v>168</v>
      </c>
      <c r="E186" s="14" t="s">
        <v>0</v>
      </c>
      <c r="F186" s="15">
        <f>154285</f>
        <v>154285</v>
      </c>
      <c r="G186" s="25"/>
    </row>
    <row r="187" spans="1:7" s="1" customFormat="1" ht="20.25">
      <c r="A187" s="9" t="s">
        <v>169</v>
      </c>
      <c r="B187" s="9" t="s">
        <v>14</v>
      </c>
      <c r="C187" s="14" t="s">
        <v>152</v>
      </c>
      <c r="D187" s="14" t="s">
        <v>170</v>
      </c>
      <c r="E187" s="14" t="s">
        <v>0</v>
      </c>
      <c r="F187" s="15">
        <f>154285</f>
        <v>154285</v>
      </c>
      <c r="G187" s="25"/>
    </row>
    <row r="188" spans="1:7" s="1" customFormat="1" ht="20.25">
      <c r="A188" s="9" t="s">
        <v>61</v>
      </c>
      <c r="B188" s="9" t="s">
        <v>14</v>
      </c>
      <c r="C188" s="14" t="s">
        <v>152</v>
      </c>
      <c r="D188" s="14" t="s">
        <v>170</v>
      </c>
      <c r="E188" s="14" t="s">
        <v>62</v>
      </c>
      <c r="F188" s="15">
        <f>154285</f>
        <v>154285</v>
      </c>
      <c r="G188" s="25"/>
    </row>
    <row r="189" spans="1:7" s="1" customFormat="1" ht="20.25">
      <c r="A189" s="9" t="s">
        <v>63</v>
      </c>
      <c r="B189" s="9" t="s">
        <v>14</v>
      </c>
      <c r="C189" s="14" t="s">
        <v>152</v>
      </c>
      <c r="D189" s="14" t="s">
        <v>170</v>
      </c>
      <c r="E189" s="14" t="s">
        <v>64</v>
      </c>
      <c r="F189" s="15">
        <f>154285</f>
        <v>154285</v>
      </c>
      <c r="G189" s="25"/>
    </row>
    <row r="190" spans="1:7" s="1" customFormat="1" ht="12.75">
      <c r="A190" s="9" t="s">
        <v>65</v>
      </c>
      <c r="B190" s="9" t="s">
        <v>14</v>
      </c>
      <c r="C190" s="14" t="s">
        <v>152</v>
      </c>
      <c r="D190" s="14" t="s">
        <v>170</v>
      </c>
      <c r="E190" s="14" t="s">
        <v>66</v>
      </c>
      <c r="F190" s="15">
        <f>154285</f>
        <v>154285</v>
      </c>
      <c r="G190" s="25"/>
    </row>
    <row r="191" spans="1:7" s="1" customFormat="1" ht="30">
      <c r="A191" s="9" t="s">
        <v>171</v>
      </c>
      <c r="B191" s="9" t="s">
        <v>14</v>
      </c>
      <c r="C191" s="14" t="s">
        <v>152</v>
      </c>
      <c r="D191" s="14" t="s">
        <v>172</v>
      </c>
      <c r="E191" s="14" t="s">
        <v>0</v>
      </c>
      <c r="F191" s="15">
        <f>150000</f>
        <v>150000</v>
      </c>
      <c r="G191" s="25"/>
    </row>
    <row r="192" spans="1:7" s="1" customFormat="1" ht="30">
      <c r="A192" s="9" t="s">
        <v>173</v>
      </c>
      <c r="B192" s="9" t="s">
        <v>14</v>
      </c>
      <c r="C192" s="14" t="s">
        <v>152</v>
      </c>
      <c r="D192" s="14" t="s">
        <v>174</v>
      </c>
      <c r="E192" s="14" t="s">
        <v>0</v>
      </c>
      <c r="F192" s="15">
        <f>150000</f>
        <v>150000</v>
      </c>
      <c r="G192" s="25"/>
    </row>
    <row r="193" spans="1:7" s="1" customFormat="1" ht="20.25">
      <c r="A193" s="9" t="s">
        <v>61</v>
      </c>
      <c r="B193" s="9" t="s">
        <v>14</v>
      </c>
      <c r="C193" s="14" t="s">
        <v>152</v>
      </c>
      <c r="D193" s="14" t="s">
        <v>174</v>
      </c>
      <c r="E193" s="14" t="s">
        <v>62</v>
      </c>
      <c r="F193" s="15">
        <f>100000</f>
        <v>100000</v>
      </c>
      <c r="G193" s="25"/>
    </row>
    <row r="194" spans="1:7" s="1" customFormat="1" ht="20.25">
      <c r="A194" s="9" t="s">
        <v>63</v>
      </c>
      <c r="B194" s="9" t="s">
        <v>14</v>
      </c>
      <c r="C194" s="14" t="s">
        <v>152</v>
      </c>
      <c r="D194" s="14" t="s">
        <v>174</v>
      </c>
      <c r="E194" s="14" t="s">
        <v>64</v>
      </c>
      <c r="F194" s="15">
        <f>100000</f>
        <v>100000</v>
      </c>
      <c r="G194" s="25"/>
    </row>
    <row r="195" spans="1:7" s="1" customFormat="1" ht="12.75">
      <c r="A195" s="9" t="s">
        <v>65</v>
      </c>
      <c r="B195" s="9" t="s">
        <v>14</v>
      </c>
      <c r="C195" s="14" t="s">
        <v>152</v>
      </c>
      <c r="D195" s="14" t="s">
        <v>174</v>
      </c>
      <c r="E195" s="14" t="s">
        <v>66</v>
      </c>
      <c r="F195" s="15">
        <f>100000</f>
        <v>100000</v>
      </c>
      <c r="G195" s="25"/>
    </row>
    <row r="196" spans="1:7" s="1" customFormat="1" ht="20.25">
      <c r="A196" s="9" t="s">
        <v>175</v>
      </c>
      <c r="B196" s="9" t="s">
        <v>14</v>
      </c>
      <c r="C196" s="14" t="s">
        <v>152</v>
      </c>
      <c r="D196" s="14" t="s">
        <v>174</v>
      </c>
      <c r="E196" s="14" t="s">
        <v>176</v>
      </c>
      <c r="F196" s="15">
        <f>50000</f>
        <v>50000</v>
      </c>
      <c r="G196" s="25"/>
    </row>
    <row r="197" spans="1:7" s="1" customFormat="1" ht="20.25">
      <c r="A197" s="9" t="s">
        <v>177</v>
      </c>
      <c r="B197" s="9" t="s">
        <v>14</v>
      </c>
      <c r="C197" s="14" t="s">
        <v>152</v>
      </c>
      <c r="D197" s="14" t="s">
        <v>174</v>
      </c>
      <c r="E197" s="14" t="s">
        <v>178</v>
      </c>
      <c r="F197" s="15">
        <f>50000</f>
        <v>50000</v>
      </c>
      <c r="G197" s="25"/>
    </row>
    <row r="198" spans="1:7" s="1" customFormat="1" ht="51">
      <c r="A198" s="9" t="s">
        <v>179</v>
      </c>
      <c r="B198" s="9" t="s">
        <v>14</v>
      </c>
      <c r="C198" s="14" t="s">
        <v>152</v>
      </c>
      <c r="D198" s="14" t="s">
        <v>174</v>
      </c>
      <c r="E198" s="14" t="s">
        <v>180</v>
      </c>
      <c r="F198" s="15">
        <f>50000</f>
        <v>50000</v>
      </c>
      <c r="G198" s="25"/>
    </row>
    <row r="199" spans="1:7" s="1" customFormat="1" ht="12.75">
      <c r="A199" s="9" t="s">
        <v>181</v>
      </c>
      <c r="B199" s="9" t="s">
        <v>14</v>
      </c>
      <c r="C199" s="14" t="s">
        <v>182</v>
      </c>
      <c r="D199" s="14" t="s">
        <v>0</v>
      </c>
      <c r="E199" s="14" t="s">
        <v>0</v>
      </c>
      <c r="F199" s="15">
        <f>7181368.46</f>
        <v>7181368.46</v>
      </c>
      <c r="G199" s="25"/>
    </row>
    <row r="200" spans="1:7" s="1" customFormat="1" ht="12.75">
      <c r="A200" s="9" t="s">
        <v>19</v>
      </c>
      <c r="B200" s="9" t="s">
        <v>14</v>
      </c>
      <c r="C200" s="14" t="s">
        <v>182</v>
      </c>
      <c r="D200" s="14" t="s">
        <v>20</v>
      </c>
      <c r="E200" s="14" t="s">
        <v>0</v>
      </c>
      <c r="F200" s="15">
        <f>7181368.46</f>
        <v>7181368.46</v>
      </c>
      <c r="G200" s="25"/>
    </row>
    <row r="201" spans="1:7" s="1" customFormat="1" ht="20.25">
      <c r="A201" s="9" t="s">
        <v>183</v>
      </c>
      <c r="B201" s="9" t="s">
        <v>14</v>
      </c>
      <c r="C201" s="14" t="s">
        <v>182</v>
      </c>
      <c r="D201" s="14" t="s">
        <v>184</v>
      </c>
      <c r="E201" s="14" t="s">
        <v>0</v>
      </c>
      <c r="F201" s="15">
        <f>6463231.61</f>
        <v>6463231.61</v>
      </c>
      <c r="G201" s="25"/>
    </row>
    <row r="202" spans="1:7" s="1" customFormat="1" ht="12.75">
      <c r="A202" s="9" t="s">
        <v>39</v>
      </c>
      <c r="B202" s="9" t="s">
        <v>14</v>
      </c>
      <c r="C202" s="14" t="s">
        <v>182</v>
      </c>
      <c r="D202" s="14" t="s">
        <v>184</v>
      </c>
      <c r="E202" s="14" t="s">
        <v>40</v>
      </c>
      <c r="F202" s="15">
        <f>6463231.61</f>
        <v>6463231.61</v>
      </c>
      <c r="G202" s="25"/>
    </row>
    <row r="203" spans="1:7" s="1" customFormat="1" ht="12.75">
      <c r="A203" s="9" t="s">
        <v>41</v>
      </c>
      <c r="B203" s="9" t="s">
        <v>14</v>
      </c>
      <c r="C203" s="14" t="s">
        <v>182</v>
      </c>
      <c r="D203" s="14" t="s">
        <v>184</v>
      </c>
      <c r="E203" s="14" t="s">
        <v>42</v>
      </c>
      <c r="F203" s="15">
        <f>6463231.61</f>
        <v>6463231.61</v>
      </c>
      <c r="G203" s="25"/>
    </row>
    <row r="204" spans="1:7" s="1" customFormat="1" ht="20.25">
      <c r="A204" s="9" t="s">
        <v>185</v>
      </c>
      <c r="B204" s="9" t="s">
        <v>14</v>
      </c>
      <c r="C204" s="14" t="s">
        <v>182</v>
      </c>
      <c r="D204" s="14" t="s">
        <v>186</v>
      </c>
      <c r="E204" s="14" t="s">
        <v>0</v>
      </c>
      <c r="F204" s="15">
        <f>718136.85</f>
        <v>718136.85</v>
      </c>
      <c r="G204" s="25"/>
    </row>
    <row r="205" spans="1:7" s="1" customFormat="1" ht="12.75">
      <c r="A205" s="9" t="s">
        <v>39</v>
      </c>
      <c r="B205" s="9" t="s">
        <v>14</v>
      </c>
      <c r="C205" s="14" t="s">
        <v>182</v>
      </c>
      <c r="D205" s="14" t="s">
        <v>186</v>
      </c>
      <c r="E205" s="14" t="s">
        <v>40</v>
      </c>
      <c r="F205" s="15">
        <f>718136.85</f>
        <v>718136.85</v>
      </c>
      <c r="G205" s="25"/>
    </row>
    <row r="206" spans="1:7" s="1" customFormat="1" ht="12.75">
      <c r="A206" s="9" t="s">
        <v>41</v>
      </c>
      <c r="B206" s="9" t="s">
        <v>14</v>
      </c>
      <c r="C206" s="14" t="s">
        <v>182</v>
      </c>
      <c r="D206" s="14" t="s">
        <v>186</v>
      </c>
      <c r="E206" s="14" t="s">
        <v>42</v>
      </c>
      <c r="F206" s="15">
        <f>718136.85</f>
        <v>718136.85</v>
      </c>
      <c r="G206" s="25"/>
    </row>
    <row r="207" spans="1:7" s="1" customFormat="1" ht="12.75">
      <c r="A207" s="9" t="s">
        <v>187</v>
      </c>
      <c r="B207" s="9" t="s">
        <v>14</v>
      </c>
      <c r="C207" s="14" t="s">
        <v>188</v>
      </c>
      <c r="D207" s="14" t="s">
        <v>0</v>
      </c>
      <c r="E207" s="14" t="s">
        <v>0</v>
      </c>
      <c r="F207" s="15">
        <f>4948147.46</f>
        <v>4948147.46</v>
      </c>
      <c r="G207" s="25"/>
    </row>
    <row r="208" spans="1:7" s="1" customFormat="1" ht="30">
      <c r="A208" s="9" t="s">
        <v>189</v>
      </c>
      <c r="B208" s="9" t="s">
        <v>14</v>
      </c>
      <c r="C208" s="14" t="s">
        <v>188</v>
      </c>
      <c r="D208" s="14" t="s">
        <v>190</v>
      </c>
      <c r="E208" s="14" t="s">
        <v>0</v>
      </c>
      <c r="F208" s="15">
        <f>2609783.96</f>
        <v>2609783.96</v>
      </c>
      <c r="G208" s="25"/>
    </row>
    <row r="209" spans="1:7" s="1" customFormat="1" ht="12.75">
      <c r="A209" s="9" t="s">
        <v>191</v>
      </c>
      <c r="B209" s="9" t="s">
        <v>14</v>
      </c>
      <c r="C209" s="14" t="s">
        <v>188</v>
      </c>
      <c r="D209" s="14" t="s">
        <v>192</v>
      </c>
      <c r="E209" s="14" t="s">
        <v>0</v>
      </c>
      <c r="F209" s="15">
        <f>1947522.21</f>
        <v>1947522.21</v>
      </c>
      <c r="G209" s="25"/>
    </row>
    <row r="210" spans="1:7" s="1" customFormat="1" ht="12.75">
      <c r="A210" s="9" t="s">
        <v>193</v>
      </c>
      <c r="B210" s="9" t="s">
        <v>14</v>
      </c>
      <c r="C210" s="14" t="s">
        <v>188</v>
      </c>
      <c r="D210" s="14" t="s">
        <v>194</v>
      </c>
      <c r="E210" s="14" t="s">
        <v>0</v>
      </c>
      <c r="F210" s="15">
        <f>1887523.01</f>
        <v>1887523.01</v>
      </c>
      <c r="G210" s="25"/>
    </row>
    <row r="211" spans="1:7" s="1" customFormat="1" ht="20.25">
      <c r="A211" s="9" t="s">
        <v>195</v>
      </c>
      <c r="B211" s="9" t="s">
        <v>14</v>
      </c>
      <c r="C211" s="14" t="s">
        <v>188</v>
      </c>
      <c r="D211" s="14" t="s">
        <v>196</v>
      </c>
      <c r="E211" s="14" t="s">
        <v>0</v>
      </c>
      <c r="F211" s="15">
        <f>1887523.01</f>
        <v>1887523.01</v>
      </c>
      <c r="G211" s="25"/>
    </row>
    <row r="212" spans="1:7" s="1" customFormat="1" ht="20.25">
      <c r="A212" s="9" t="s">
        <v>61</v>
      </c>
      <c r="B212" s="9" t="s">
        <v>14</v>
      </c>
      <c r="C212" s="14" t="s">
        <v>188</v>
      </c>
      <c r="D212" s="14" t="s">
        <v>196</v>
      </c>
      <c r="E212" s="14" t="s">
        <v>62</v>
      </c>
      <c r="F212" s="15">
        <f>1887523.01</f>
        <v>1887523.01</v>
      </c>
      <c r="G212" s="25"/>
    </row>
    <row r="213" spans="1:7" s="1" customFormat="1" ht="20.25">
      <c r="A213" s="9" t="s">
        <v>63</v>
      </c>
      <c r="B213" s="9" t="s">
        <v>14</v>
      </c>
      <c r="C213" s="14" t="s">
        <v>188</v>
      </c>
      <c r="D213" s="14" t="s">
        <v>196</v>
      </c>
      <c r="E213" s="14" t="s">
        <v>64</v>
      </c>
      <c r="F213" s="15">
        <f>1887523.01</f>
        <v>1887523.01</v>
      </c>
      <c r="G213" s="25"/>
    </row>
    <row r="214" spans="1:7" s="1" customFormat="1" ht="12.75">
      <c r="A214" s="9" t="s">
        <v>65</v>
      </c>
      <c r="B214" s="9" t="s">
        <v>14</v>
      </c>
      <c r="C214" s="14" t="s">
        <v>188</v>
      </c>
      <c r="D214" s="14" t="s">
        <v>196</v>
      </c>
      <c r="E214" s="14" t="s">
        <v>66</v>
      </c>
      <c r="F214" s="15">
        <f>1887523.01</f>
        <v>1887523.01</v>
      </c>
      <c r="G214" s="25"/>
    </row>
    <row r="215" spans="1:7" s="1" customFormat="1" ht="12.75">
      <c r="A215" s="9" t="s">
        <v>197</v>
      </c>
      <c r="B215" s="9" t="s">
        <v>14</v>
      </c>
      <c r="C215" s="14" t="s">
        <v>188</v>
      </c>
      <c r="D215" s="14" t="s">
        <v>198</v>
      </c>
      <c r="E215" s="14" t="s">
        <v>0</v>
      </c>
      <c r="F215" s="15">
        <f>59999.2</f>
        <v>59999.2</v>
      </c>
      <c r="G215" s="25"/>
    </row>
    <row r="216" spans="1:7" s="1" customFormat="1" ht="12.75">
      <c r="A216" s="9" t="s">
        <v>199</v>
      </c>
      <c r="B216" s="9" t="s">
        <v>14</v>
      </c>
      <c r="C216" s="14" t="s">
        <v>188</v>
      </c>
      <c r="D216" s="14" t="s">
        <v>200</v>
      </c>
      <c r="E216" s="14" t="s">
        <v>0</v>
      </c>
      <c r="F216" s="15">
        <f>30000</f>
        <v>30000</v>
      </c>
      <c r="G216" s="25"/>
    </row>
    <row r="217" spans="1:7" s="1" customFormat="1" ht="20.25">
      <c r="A217" s="9" t="s">
        <v>61</v>
      </c>
      <c r="B217" s="9" t="s">
        <v>14</v>
      </c>
      <c r="C217" s="14" t="s">
        <v>188</v>
      </c>
      <c r="D217" s="14" t="s">
        <v>200</v>
      </c>
      <c r="E217" s="14" t="s">
        <v>62</v>
      </c>
      <c r="F217" s="15">
        <f>30000</f>
        <v>30000</v>
      </c>
      <c r="G217" s="25"/>
    </row>
    <row r="218" spans="1:7" s="1" customFormat="1" ht="20.25">
      <c r="A218" s="9" t="s">
        <v>63</v>
      </c>
      <c r="B218" s="9" t="s">
        <v>14</v>
      </c>
      <c r="C218" s="14" t="s">
        <v>188</v>
      </c>
      <c r="D218" s="14" t="s">
        <v>200</v>
      </c>
      <c r="E218" s="14" t="s">
        <v>64</v>
      </c>
      <c r="F218" s="15">
        <f>30000</f>
        <v>30000</v>
      </c>
      <c r="G218" s="25"/>
    </row>
    <row r="219" spans="1:7" s="1" customFormat="1" ht="12.75">
      <c r="A219" s="9" t="s">
        <v>65</v>
      </c>
      <c r="B219" s="9" t="s">
        <v>14</v>
      </c>
      <c r="C219" s="14" t="s">
        <v>188</v>
      </c>
      <c r="D219" s="14" t="s">
        <v>200</v>
      </c>
      <c r="E219" s="14" t="s">
        <v>66</v>
      </c>
      <c r="F219" s="15">
        <f>30000</f>
        <v>30000</v>
      </c>
      <c r="G219" s="25"/>
    </row>
    <row r="220" spans="1:7" s="1" customFormat="1" ht="20.25">
      <c r="A220" s="9" t="s">
        <v>201</v>
      </c>
      <c r="B220" s="9" t="s">
        <v>14</v>
      </c>
      <c r="C220" s="14" t="s">
        <v>188</v>
      </c>
      <c r="D220" s="14" t="s">
        <v>202</v>
      </c>
      <c r="E220" s="14" t="s">
        <v>0</v>
      </c>
      <c r="F220" s="15">
        <f>29999.2</f>
        <v>29999.2</v>
      </c>
      <c r="G220" s="25"/>
    </row>
    <row r="221" spans="1:7" s="1" customFormat="1" ht="20.25">
      <c r="A221" s="9" t="s">
        <v>61</v>
      </c>
      <c r="B221" s="9" t="s">
        <v>14</v>
      </c>
      <c r="C221" s="14" t="s">
        <v>188</v>
      </c>
      <c r="D221" s="14" t="s">
        <v>202</v>
      </c>
      <c r="E221" s="14" t="s">
        <v>62</v>
      </c>
      <c r="F221" s="15">
        <f>29999.2</f>
        <v>29999.2</v>
      </c>
      <c r="G221" s="25"/>
    </row>
    <row r="222" spans="1:7" s="1" customFormat="1" ht="20.25">
      <c r="A222" s="9" t="s">
        <v>63</v>
      </c>
      <c r="B222" s="9" t="s">
        <v>14</v>
      </c>
      <c r="C222" s="14" t="s">
        <v>188</v>
      </c>
      <c r="D222" s="14" t="s">
        <v>202</v>
      </c>
      <c r="E222" s="14" t="s">
        <v>64</v>
      </c>
      <c r="F222" s="15">
        <f>29999.2</f>
        <v>29999.2</v>
      </c>
      <c r="G222" s="25"/>
    </row>
    <row r="223" spans="1:7" s="1" customFormat="1" ht="12.75">
      <c r="A223" s="9" t="s">
        <v>65</v>
      </c>
      <c r="B223" s="9" t="s">
        <v>14</v>
      </c>
      <c r="C223" s="14" t="s">
        <v>188</v>
      </c>
      <c r="D223" s="14" t="s">
        <v>202</v>
      </c>
      <c r="E223" s="14" t="s">
        <v>66</v>
      </c>
      <c r="F223" s="15">
        <f>29999.2</f>
        <v>29999.2</v>
      </c>
      <c r="G223" s="25"/>
    </row>
    <row r="224" spans="1:7" s="1" customFormat="1" ht="12.75">
      <c r="A224" s="9" t="s">
        <v>203</v>
      </c>
      <c r="B224" s="9" t="s">
        <v>14</v>
      </c>
      <c r="C224" s="14" t="s">
        <v>188</v>
      </c>
      <c r="D224" s="14" t="s">
        <v>204</v>
      </c>
      <c r="E224" s="14" t="s">
        <v>0</v>
      </c>
      <c r="F224" s="15">
        <f aca="true" t="shared" si="4" ref="F224:F229">184336.75</f>
        <v>184336.75</v>
      </c>
      <c r="G224" s="25"/>
    </row>
    <row r="225" spans="1:7" s="1" customFormat="1" ht="12.75">
      <c r="A225" s="9" t="s">
        <v>205</v>
      </c>
      <c r="B225" s="9" t="s">
        <v>14</v>
      </c>
      <c r="C225" s="14" t="s">
        <v>188</v>
      </c>
      <c r="D225" s="14" t="s">
        <v>206</v>
      </c>
      <c r="E225" s="14" t="s">
        <v>0</v>
      </c>
      <c r="F225" s="15">
        <f t="shared" si="4"/>
        <v>184336.75</v>
      </c>
      <c r="G225" s="25"/>
    </row>
    <row r="226" spans="1:7" s="1" customFormat="1" ht="20.25">
      <c r="A226" s="9" t="s">
        <v>207</v>
      </c>
      <c r="B226" s="9" t="s">
        <v>14</v>
      </c>
      <c r="C226" s="14" t="s">
        <v>188</v>
      </c>
      <c r="D226" s="14" t="s">
        <v>208</v>
      </c>
      <c r="E226" s="14" t="s">
        <v>0</v>
      </c>
      <c r="F226" s="15">
        <f t="shared" si="4"/>
        <v>184336.75</v>
      </c>
      <c r="G226" s="25"/>
    </row>
    <row r="227" spans="1:7" s="1" customFormat="1" ht="20.25">
      <c r="A227" s="9" t="s">
        <v>61</v>
      </c>
      <c r="B227" s="9" t="s">
        <v>14</v>
      </c>
      <c r="C227" s="14" t="s">
        <v>188</v>
      </c>
      <c r="D227" s="14" t="s">
        <v>208</v>
      </c>
      <c r="E227" s="14" t="s">
        <v>62</v>
      </c>
      <c r="F227" s="15">
        <f t="shared" si="4"/>
        <v>184336.75</v>
      </c>
      <c r="G227" s="25"/>
    </row>
    <row r="228" spans="1:7" s="1" customFormat="1" ht="20.25">
      <c r="A228" s="9" t="s">
        <v>63</v>
      </c>
      <c r="B228" s="9" t="s">
        <v>14</v>
      </c>
      <c r="C228" s="14" t="s">
        <v>188</v>
      </c>
      <c r="D228" s="14" t="s">
        <v>208</v>
      </c>
      <c r="E228" s="14" t="s">
        <v>64</v>
      </c>
      <c r="F228" s="15">
        <f t="shared" si="4"/>
        <v>184336.75</v>
      </c>
      <c r="G228" s="25"/>
    </row>
    <row r="229" spans="1:7" s="1" customFormat="1" ht="12.75">
      <c r="A229" s="9" t="s">
        <v>65</v>
      </c>
      <c r="B229" s="9" t="s">
        <v>14</v>
      </c>
      <c r="C229" s="14" t="s">
        <v>188</v>
      </c>
      <c r="D229" s="14" t="s">
        <v>208</v>
      </c>
      <c r="E229" s="14" t="s">
        <v>66</v>
      </c>
      <c r="F229" s="15">
        <f t="shared" si="4"/>
        <v>184336.75</v>
      </c>
      <c r="G229" s="25"/>
    </row>
    <row r="230" spans="1:7" s="1" customFormat="1" ht="12.75">
      <c r="A230" s="9" t="s">
        <v>209</v>
      </c>
      <c r="B230" s="9" t="s">
        <v>14</v>
      </c>
      <c r="C230" s="14" t="s">
        <v>188</v>
      </c>
      <c r="D230" s="14" t="s">
        <v>210</v>
      </c>
      <c r="E230" s="14" t="s">
        <v>0</v>
      </c>
      <c r="F230" s="15">
        <f aca="true" t="shared" si="5" ref="F230:F235">28925</f>
        <v>28925</v>
      </c>
      <c r="G230" s="25"/>
    </row>
    <row r="231" spans="1:7" s="1" customFormat="1" ht="12.75">
      <c r="A231" s="9" t="s">
        <v>211</v>
      </c>
      <c r="B231" s="9" t="s">
        <v>14</v>
      </c>
      <c r="C231" s="14" t="s">
        <v>188</v>
      </c>
      <c r="D231" s="14" t="s">
        <v>212</v>
      </c>
      <c r="E231" s="14" t="s">
        <v>0</v>
      </c>
      <c r="F231" s="15">
        <f t="shared" si="5"/>
        <v>28925</v>
      </c>
      <c r="G231" s="25"/>
    </row>
    <row r="232" spans="1:7" s="1" customFormat="1" ht="12.75">
      <c r="A232" s="9" t="s">
        <v>213</v>
      </c>
      <c r="B232" s="9" t="s">
        <v>14</v>
      </c>
      <c r="C232" s="14" t="s">
        <v>188</v>
      </c>
      <c r="D232" s="14" t="s">
        <v>214</v>
      </c>
      <c r="E232" s="14" t="s">
        <v>0</v>
      </c>
      <c r="F232" s="15">
        <f t="shared" si="5"/>
        <v>28925</v>
      </c>
      <c r="G232" s="25"/>
    </row>
    <row r="233" spans="1:7" s="1" customFormat="1" ht="20.25">
      <c r="A233" s="9" t="s">
        <v>61</v>
      </c>
      <c r="B233" s="9" t="s">
        <v>14</v>
      </c>
      <c r="C233" s="14" t="s">
        <v>188</v>
      </c>
      <c r="D233" s="14" t="s">
        <v>214</v>
      </c>
      <c r="E233" s="14" t="s">
        <v>62</v>
      </c>
      <c r="F233" s="15">
        <f t="shared" si="5"/>
        <v>28925</v>
      </c>
      <c r="G233" s="25"/>
    </row>
    <row r="234" spans="1:7" s="1" customFormat="1" ht="20.25">
      <c r="A234" s="9" t="s">
        <v>63</v>
      </c>
      <c r="B234" s="9" t="s">
        <v>14</v>
      </c>
      <c r="C234" s="14" t="s">
        <v>188</v>
      </c>
      <c r="D234" s="14" t="s">
        <v>214</v>
      </c>
      <c r="E234" s="14" t="s">
        <v>64</v>
      </c>
      <c r="F234" s="15">
        <f t="shared" si="5"/>
        <v>28925</v>
      </c>
      <c r="G234" s="25"/>
    </row>
    <row r="235" spans="1:7" s="1" customFormat="1" ht="12.75">
      <c r="A235" s="9" t="s">
        <v>65</v>
      </c>
      <c r="B235" s="9" t="s">
        <v>14</v>
      </c>
      <c r="C235" s="14" t="s">
        <v>188</v>
      </c>
      <c r="D235" s="14" t="s">
        <v>214</v>
      </c>
      <c r="E235" s="14" t="s">
        <v>66</v>
      </c>
      <c r="F235" s="15">
        <f t="shared" si="5"/>
        <v>28925</v>
      </c>
      <c r="G235" s="25"/>
    </row>
    <row r="236" spans="1:7" s="1" customFormat="1" ht="12.75">
      <c r="A236" s="9" t="s">
        <v>215</v>
      </c>
      <c r="B236" s="9" t="s">
        <v>14</v>
      </c>
      <c r="C236" s="14" t="s">
        <v>188</v>
      </c>
      <c r="D236" s="14" t="s">
        <v>216</v>
      </c>
      <c r="E236" s="14" t="s">
        <v>0</v>
      </c>
      <c r="F236" s="15">
        <f aca="true" t="shared" si="6" ref="F236:F241">449000</f>
        <v>449000</v>
      </c>
      <c r="G236" s="25"/>
    </row>
    <row r="237" spans="1:7" s="1" customFormat="1" ht="12.75">
      <c r="A237" s="9" t="s">
        <v>217</v>
      </c>
      <c r="B237" s="9" t="s">
        <v>14</v>
      </c>
      <c r="C237" s="14" t="s">
        <v>188</v>
      </c>
      <c r="D237" s="14" t="s">
        <v>218</v>
      </c>
      <c r="E237" s="14" t="s">
        <v>0</v>
      </c>
      <c r="F237" s="15">
        <f t="shared" si="6"/>
        <v>449000</v>
      </c>
      <c r="G237" s="25"/>
    </row>
    <row r="238" spans="1:7" s="1" customFormat="1" ht="20.25">
      <c r="A238" s="9" t="s">
        <v>219</v>
      </c>
      <c r="B238" s="9" t="s">
        <v>14</v>
      </c>
      <c r="C238" s="14" t="s">
        <v>188</v>
      </c>
      <c r="D238" s="14" t="s">
        <v>220</v>
      </c>
      <c r="E238" s="14" t="s">
        <v>0</v>
      </c>
      <c r="F238" s="15">
        <f t="shared" si="6"/>
        <v>449000</v>
      </c>
      <c r="G238" s="25"/>
    </row>
    <row r="239" spans="1:7" s="1" customFormat="1" ht="20.25">
      <c r="A239" s="9" t="s">
        <v>61</v>
      </c>
      <c r="B239" s="9" t="s">
        <v>14</v>
      </c>
      <c r="C239" s="14" t="s">
        <v>188</v>
      </c>
      <c r="D239" s="14" t="s">
        <v>220</v>
      </c>
      <c r="E239" s="14" t="s">
        <v>62</v>
      </c>
      <c r="F239" s="15">
        <f t="shared" si="6"/>
        <v>449000</v>
      </c>
      <c r="G239" s="25"/>
    </row>
    <row r="240" spans="1:7" s="1" customFormat="1" ht="20.25">
      <c r="A240" s="9" t="s">
        <v>63</v>
      </c>
      <c r="B240" s="9" t="s">
        <v>14</v>
      </c>
      <c r="C240" s="14" t="s">
        <v>188</v>
      </c>
      <c r="D240" s="14" t="s">
        <v>220</v>
      </c>
      <c r="E240" s="14" t="s">
        <v>64</v>
      </c>
      <c r="F240" s="15">
        <f t="shared" si="6"/>
        <v>449000</v>
      </c>
      <c r="G240" s="25"/>
    </row>
    <row r="241" spans="1:7" s="1" customFormat="1" ht="12.75">
      <c r="A241" s="9" t="s">
        <v>65</v>
      </c>
      <c r="B241" s="9" t="s">
        <v>14</v>
      </c>
      <c r="C241" s="14" t="s">
        <v>188</v>
      </c>
      <c r="D241" s="14" t="s">
        <v>220</v>
      </c>
      <c r="E241" s="14" t="s">
        <v>66</v>
      </c>
      <c r="F241" s="15">
        <f t="shared" si="6"/>
        <v>449000</v>
      </c>
      <c r="G241" s="25"/>
    </row>
    <row r="242" spans="1:7" s="1" customFormat="1" ht="12.75">
      <c r="A242" s="9" t="s">
        <v>19</v>
      </c>
      <c r="B242" s="9" t="s">
        <v>14</v>
      </c>
      <c r="C242" s="14" t="s">
        <v>188</v>
      </c>
      <c r="D242" s="14" t="s">
        <v>20</v>
      </c>
      <c r="E242" s="14" t="s">
        <v>0</v>
      </c>
      <c r="F242" s="15">
        <f>2338363.5</f>
        <v>2338363.5</v>
      </c>
      <c r="G242" s="25"/>
    </row>
    <row r="243" spans="1:7" s="1" customFormat="1" ht="30">
      <c r="A243" s="9" t="s">
        <v>221</v>
      </c>
      <c r="B243" s="9" t="s">
        <v>14</v>
      </c>
      <c r="C243" s="14" t="s">
        <v>188</v>
      </c>
      <c r="D243" s="14" t="s">
        <v>222</v>
      </c>
      <c r="E243" s="14" t="s">
        <v>0</v>
      </c>
      <c r="F243" s="15">
        <f>2338363.5</f>
        <v>2338363.5</v>
      </c>
      <c r="G243" s="25"/>
    </row>
    <row r="244" spans="1:7" s="1" customFormat="1" ht="12.75">
      <c r="A244" s="9" t="s">
        <v>39</v>
      </c>
      <c r="B244" s="9" t="s">
        <v>14</v>
      </c>
      <c r="C244" s="14" t="s">
        <v>188</v>
      </c>
      <c r="D244" s="14" t="s">
        <v>222</v>
      </c>
      <c r="E244" s="14" t="s">
        <v>40</v>
      </c>
      <c r="F244" s="15">
        <f>2338363.5</f>
        <v>2338363.5</v>
      </c>
      <c r="G244" s="25"/>
    </row>
    <row r="245" spans="1:7" s="1" customFormat="1" ht="12.75">
      <c r="A245" s="9" t="s">
        <v>41</v>
      </c>
      <c r="B245" s="9" t="s">
        <v>14</v>
      </c>
      <c r="C245" s="14" t="s">
        <v>188</v>
      </c>
      <c r="D245" s="14" t="s">
        <v>222</v>
      </c>
      <c r="E245" s="14" t="s">
        <v>42</v>
      </c>
      <c r="F245" s="15">
        <f>2338363.5</f>
        <v>2338363.5</v>
      </c>
      <c r="G245" s="25"/>
    </row>
    <row r="246" spans="1:7" s="1" customFormat="1" ht="20.25">
      <c r="A246" s="9" t="s">
        <v>223</v>
      </c>
      <c r="B246" s="9" t="s">
        <v>14</v>
      </c>
      <c r="C246" s="14" t="s">
        <v>224</v>
      </c>
      <c r="D246" s="14" t="s">
        <v>0</v>
      </c>
      <c r="E246" s="14" t="s">
        <v>0</v>
      </c>
      <c r="F246" s="15">
        <f>275990</f>
        <v>275990</v>
      </c>
      <c r="G246" s="25"/>
    </row>
    <row r="247" spans="1:7" s="1" customFormat="1" ht="12.75">
      <c r="A247" s="9" t="s">
        <v>19</v>
      </c>
      <c r="B247" s="9" t="s">
        <v>14</v>
      </c>
      <c r="C247" s="14" t="s">
        <v>224</v>
      </c>
      <c r="D247" s="14" t="s">
        <v>20</v>
      </c>
      <c r="E247" s="14" t="s">
        <v>0</v>
      </c>
      <c r="F247" s="15">
        <f>275990</f>
        <v>275990</v>
      </c>
      <c r="G247" s="25"/>
    </row>
    <row r="248" spans="1:7" s="1" customFormat="1" ht="20.25">
      <c r="A248" s="9" t="s">
        <v>35</v>
      </c>
      <c r="B248" s="9" t="s">
        <v>14</v>
      </c>
      <c r="C248" s="14" t="s">
        <v>224</v>
      </c>
      <c r="D248" s="14" t="s">
        <v>36</v>
      </c>
      <c r="E248" s="14" t="s">
        <v>0</v>
      </c>
      <c r="F248" s="15">
        <f>275990</f>
        <v>275990</v>
      </c>
      <c r="G248" s="25"/>
    </row>
    <row r="249" spans="1:7" s="1" customFormat="1" ht="12.75">
      <c r="A249" s="9" t="s">
        <v>39</v>
      </c>
      <c r="B249" s="9" t="s">
        <v>14</v>
      </c>
      <c r="C249" s="14" t="s">
        <v>224</v>
      </c>
      <c r="D249" s="14" t="s">
        <v>36</v>
      </c>
      <c r="E249" s="14" t="s">
        <v>40</v>
      </c>
      <c r="F249" s="15">
        <f>275990</f>
        <v>275990</v>
      </c>
      <c r="G249" s="25"/>
    </row>
    <row r="250" spans="1:7" s="1" customFormat="1" ht="12.75">
      <c r="A250" s="9" t="s">
        <v>41</v>
      </c>
      <c r="B250" s="9" t="s">
        <v>14</v>
      </c>
      <c r="C250" s="14" t="s">
        <v>224</v>
      </c>
      <c r="D250" s="14" t="s">
        <v>36</v>
      </c>
      <c r="E250" s="14" t="s">
        <v>42</v>
      </c>
      <c r="F250" s="15">
        <f>275990</f>
        <v>275990</v>
      </c>
      <c r="G250" s="25"/>
    </row>
    <row r="251" spans="1:7" s="1" customFormat="1" ht="12.75">
      <c r="A251" s="9" t="s">
        <v>225</v>
      </c>
      <c r="B251" s="9" t="s">
        <v>14</v>
      </c>
      <c r="C251" s="14" t="s">
        <v>226</v>
      </c>
      <c r="D251" s="14" t="s">
        <v>0</v>
      </c>
      <c r="E251" s="14" t="s">
        <v>0</v>
      </c>
      <c r="F251" s="15">
        <f aca="true" t="shared" si="7" ref="F251:F256">1950.58</f>
        <v>1950.58</v>
      </c>
      <c r="G251" s="25"/>
    </row>
    <row r="252" spans="1:7" s="1" customFormat="1" ht="12.75">
      <c r="A252" s="9" t="s">
        <v>227</v>
      </c>
      <c r="B252" s="9" t="s">
        <v>14</v>
      </c>
      <c r="C252" s="14" t="s">
        <v>228</v>
      </c>
      <c r="D252" s="14" t="s">
        <v>0</v>
      </c>
      <c r="E252" s="14" t="s">
        <v>0</v>
      </c>
      <c r="F252" s="15">
        <f t="shared" si="7"/>
        <v>1950.58</v>
      </c>
      <c r="G252" s="25"/>
    </row>
    <row r="253" spans="1:7" s="1" customFormat="1" ht="12.75">
      <c r="A253" s="9" t="s">
        <v>19</v>
      </c>
      <c r="B253" s="9" t="s">
        <v>14</v>
      </c>
      <c r="C253" s="14" t="s">
        <v>228</v>
      </c>
      <c r="D253" s="14" t="s">
        <v>20</v>
      </c>
      <c r="E253" s="14" t="s">
        <v>0</v>
      </c>
      <c r="F253" s="15">
        <f t="shared" si="7"/>
        <v>1950.58</v>
      </c>
      <c r="G253" s="25"/>
    </row>
    <row r="254" spans="1:7" s="1" customFormat="1" ht="30">
      <c r="A254" s="9" t="s">
        <v>229</v>
      </c>
      <c r="B254" s="9" t="s">
        <v>14</v>
      </c>
      <c r="C254" s="14" t="s">
        <v>228</v>
      </c>
      <c r="D254" s="14" t="s">
        <v>230</v>
      </c>
      <c r="E254" s="14" t="s">
        <v>0</v>
      </c>
      <c r="F254" s="15">
        <f t="shared" si="7"/>
        <v>1950.58</v>
      </c>
      <c r="G254" s="25"/>
    </row>
    <row r="255" spans="1:7" s="1" customFormat="1" ht="40.5">
      <c r="A255" s="9" t="s">
        <v>23</v>
      </c>
      <c r="B255" s="9" t="s">
        <v>14</v>
      </c>
      <c r="C255" s="14" t="s">
        <v>228</v>
      </c>
      <c r="D255" s="14" t="s">
        <v>230</v>
      </c>
      <c r="E255" s="14" t="s">
        <v>24</v>
      </c>
      <c r="F255" s="15">
        <f t="shared" si="7"/>
        <v>1950.58</v>
      </c>
      <c r="G255" s="25"/>
    </row>
    <row r="256" spans="1:7" s="1" customFormat="1" ht="20.25">
      <c r="A256" s="9" t="s">
        <v>25</v>
      </c>
      <c r="B256" s="9" t="s">
        <v>14</v>
      </c>
      <c r="C256" s="14" t="s">
        <v>228</v>
      </c>
      <c r="D256" s="14" t="s">
        <v>230</v>
      </c>
      <c r="E256" s="14" t="s">
        <v>26</v>
      </c>
      <c r="F256" s="15">
        <f t="shared" si="7"/>
        <v>1950.58</v>
      </c>
      <c r="G256" s="25"/>
    </row>
    <row r="257" spans="1:7" s="1" customFormat="1" ht="20.25">
      <c r="A257" s="9" t="s">
        <v>27</v>
      </c>
      <c r="B257" s="9" t="s">
        <v>14</v>
      </c>
      <c r="C257" s="14" t="s">
        <v>228</v>
      </c>
      <c r="D257" s="14" t="s">
        <v>230</v>
      </c>
      <c r="E257" s="14" t="s">
        <v>28</v>
      </c>
      <c r="F257" s="15">
        <f>1498.14</f>
        <v>1498.14</v>
      </c>
      <c r="G257" s="25"/>
    </row>
    <row r="258" spans="1:7" s="1" customFormat="1" ht="30">
      <c r="A258" s="9" t="s">
        <v>29</v>
      </c>
      <c r="B258" s="9" t="s">
        <v>14</v>
      </c>
      <c r="C258" s="14" t="s">
        <v>228</v>
      </c>
      <c r="D258" s="14" t="s">
        <v>230</v>
      </c>
      <c r="E258" s="14" t="s">
        <v>30</v>
      </c>
      <c r="F258" s="15">
        <f>452.44</f>
        <v>452.44</v>
      </c>
      <c r="G258" s="25"/>
    </row>
    <row r="259" spans="1:7" s="1" customFormat="1" ht="12.75">
      <c r="A259" s="9" t="s">
        <v>231</v>
      </c>
      <c r="B259" s="9" t="s">
        <v>14</v>
      </c>
      <c r="C259" s="14" t="s">
        <v>232</v>
      </c>
      <c r="D259" s="14" t="s">
        <v>0</v>
      </c>
      <c r="E259" s="14" t="s">
        <v>0</v>
      </c>
      <c r="F259" s="15">
        <f>2092356.57</f>
        <v>2092356.57</v>
      </c>
      <c r="G259" s="25"/>
    </row>
    <row r="260" spans="1:7" s="1" customFormat="1" ht="12.75">
      <c r="A260" s="9" t="s">
        <v>233</v>
      </c>
      <c r="B260" s="9" t="s">
        <v>14</v>
      </c>
      <c r="C260" s="14" t="s">
        <v>234</v>
      </c>
      <c r="D260" s="14" t="s">
        <v>0</v>
      </c>
      <c r="E260" s="14" t="s">
        <v>0</v>
      </c>
      <c r="F260" s="15">
        <f>2092356.57</f>
        <v>2092356.57</v>
      </c>
      <c r="G260" s="25"/>
    </row>
    <row r="261" spans="1:7" s="1" customFormat="1" ht="12.75">
      <c r="A261" s="9" t="s">
        <v>19</v>
      </c>
      <c r="B261" s="9" t="s">
        <v>14</v>
      </c>
      <c r="C261" s="14" t="s">
        <v>234</v>
      </c>
      <c r="D261" s="14" t="s">
        <v>20</v>
      </c>
      <c r="E261" s="14" t="s">
        <v>0</v>
      </c>
      <c r="F261" s="15">
        <f>2092356.57</f>
        <v>2092356.57</v>
      </c>
      <c r="G261" s="25"/>
    </row>
    <row r="262" spans="1:7" s="1" customFormat="1" ht="12.75">
      <c r="A262" s="9" t="s">
        <v>235</v>
      </c>
      <c r="B262" s="9" t="s">
        <v>14</v>
      </c>
      <c r="C262" s="14" t="s">
        <v>234</v>
      </c>
      <c r="D262" s="14" t="s">
        <v>236</v>
      </c>
      <c r="E262" s="14" t="s">
        <v>0</v>
      </c>
      <c r="F262" s="15">
        <f>279463.45</f>
        <v>279463.45</v>
      </c>
      <c r="G262" s="25"/>
    </row>
    <row r="263" spans="1:7" s="1" customFormat="1" ht="12.75">
      <c r="A263" s="9" t="s">
        <v>39</v>
      </c>
      <c r="B263" s="9" t="s">
        <v>14</v>
      </c>
      <c r="C263" s="14" t="s">
        <v>234</v>
      </c>
      <c r="D263" s="14" t="s">
        <v>236</v>
      </c>
      <c r="E263" s="14" t="s">
        <v>40</v>
      </c>
      <c r="F263" s="15">
        <f>279463.45</f>
        <v>279463.45</v>
      </c>
      <c r="G263" s="25"/>
    </row>
    <row r="264" spans="1:7" s="1" customFormat="1" ht="12.75">
      <c r="A264" s="9" t="s">
        <v>41</v>
      </c>
      <c r="B264" s="9" t="s">
        <v>14</v>
      </c>
      <c r="C264" s="14" t="s">
        <v>234</v>
      </c>
      <c r="D264" s="14" t="s">
        <v>236</v>
      </c>
      <c r="E264" s="14" t="s">
        <v>42</v>
      </c>
      <c r="F264" s="15">
        <f>279463.45</f>
        <v>279463.45</v>
      </c>
      <c r="G264" s="25"/>
    </row>
    <row r="265" spans="1:7" s="1" customFormat="1" ht="20.25">
      <c r="A265" s="9" t="s">
        <v>237</v>
      </c>
      <c r="B265" s="9" t="s">
        <v>14</v>
      </c>
      <c r="C265" s="14" t="s">
        <v>234</v>
      </c>
      <c r="D265" s="14" t="s">
        <v>238</v>
      </c>
      <c r="E265" s="14" t="s">
        <v>0</v>
      </c>
      <c r="F265" s="15">
        <f>1408239.8</f>
        <v>1408239.8</v>
      </c>
      <c r="G265" s="25"/>
    </row>
    <row r="266" spans="1:7" s="1" customFormat="1" ht="40.5">
      <c r="A266" s="9" t="s">
        <v>23</v>
      </c>
      <c r="B266" s="9" t="s">
        <v>14</v>
      </c>
      <c r="C266" s="14" t="s">
        <v>234</v>
      </c>
      <c r="D266" s="14" t="s">
        <v>238</v>
      </c>
      <c r="E266" s="14" t="s">
        <v>24</v>
      </c>
      <c r="F266" s="15">
        <f>1171086.49</f>
        <v>1171086.49</v>
      </c>
      <c r="G266" s="25"/>
    </row>
    <row r="267" spans="1:7" s="1" customFormat="1" ht="12.75">
      <c r="A267" s="9" t="s">
        <v>115</v>
      </c>
      <c r="B267" s="9" t="s">
        <v>14</v>
      </c>
      <c r="C267" s="14" t="s">
        <v>234</v>
      </c>
      <c r="D267" s="14" t="s">
        <v>238</v>
      </c>
      <c r="E267" s="14" t="s">
        <v>116</v>
      </c>
      <c r="F267" s="15">
        <f>1171086.49</f>
        <v>1171086.49</v>
      </c>
      <c r="G267" s="25"/>
    </row>
    <row r="268" spans="1:7" s="1" customFormat="1" ht="12.75">
      <c r="A268" s="9" t="s">
        <v>117</v>
      </c>
      <c r="B268" s="9" t="s">
        <v>14</v>
      </c>
      <c r="C268" s="14" t="s">
        <v>234</v>
      </c>
      <c r="D268" s="14" t="s">
        <v>238</v>
      </c>
      <c r="E268" s="14" t="s">
        <v>118</v>
      </c>
      <c r="F268" s="15">
        <f>932845.83</f>
        <v>932845.83</v>
      </c>
      <c r="G268" s="25"/>
    </row>
    <row r="269" spans="1:7" s="1" customFormat="1" ht="20.25">
      <c r="A269" s="9" t="s">
        <v>239</v>
      </c>
      <c r="B269" s="9" t="s">
        <v>14</v>
      </c>
      <c r="C269" s="14" t="s">
        <v>234</v>
      </c>
      <c r="D269" s="14" t="s">
        <v>238</v>
      </c>
      <c r="E269" s="14" t="s">
        <v>240</v>
      </c>
      <c r="F269" s="15">
        <f>697.6</f>
        <v>697.6</v>
      </c>
      <c r="G269" s="25"/>
    </row>
    <row r="270" spans="1:7" s="1" customFormat="1" ht="30">
      <c r="A270" s="9" t="s">
        <v>119</v>
      </c>
      <c r="B270" s="9" t="s">
        <v>14</v>
      </c>
      <c r="C270" s="14" t="s">
        <v>234</v>
      </c>
      <c r="D270" s="14" t="s">
        <v>238</v>
      </c>
      <c r="E270" s="14" t="s">
        <v>120</v>
      </c>
      <c r="F270" s="15">
        <f>237543.06</f>
        <v>237543.06</v>
      </c>
      <c r="G270" s="25"/>
    </row>
    <row r="271" spans="1:7" s="1" customFormat="1" ht="20.25">
      <c r="A271" s="9" t="s">
        <v>61</v>
      </c>
      <c r="B271" s="9" t="s">
        <v>14</v>
      </c>
      <c r="C271" s="14" t="s">
        <v>234</v>
      </c>
      <c r="D271" s="14" t="s">
        <v>238</v>
      </c>
      <c r="E271" s="14" t="s">
        <v>62</v>
      </c>
      <c r="F271" s="15">
        <f>4584.51</f>
        <v>4584.51</v>
      </c>
      <c r="G271" s="25"/>
    </row>
    <row r="272" spans="1:7" s="1" customFormat="1" ht="20.25">
      <c r="A272" s="9" t="s">
        <v>63</v>
      </c>
      <c r="B272" s="9" t="s">
        <v>14</v>
      </c>
      <c r="C272" s="14" t="s">
        <v>234</v>
      </c>
      <c r="D272" s="14" t="s">
        <v>238</v>
      </c>
      <c r="E272" s="14" t="s">
        <v>64</v>
      </c>
      <c r="F272" s="15">
        <f>4584.51</f>
        <v>4584.51</v>
      </c>
      <c r="G272" s="25"/>
    </row>
    <row r="273" spans="1:7" s="1" customFormat="1" ht="12.75">
      <c r="A273" s="9" t="s">
        <v>65</v>
      </c>
      <c r="B273" s="9" t="s">
        <v>14</v>
      </c>
      <c r="C273" s="14" t="s">
        <v>234</v>
      </c>
      <c r="D273" s="14" t="s">
        <v>238</v>
      </c>
      <c r="E273" s="14" t="s">
        <v>66</v>
      </c>
      <c r="F273" s="15">
        <f>4584.51</f>
        <v>4584.51</v>
      </c>
      <c r="G273" s="25"/>
    </row>
    <row r="274" spans="1:7" s="1" customFormat="1" ht="12.75">
      <c r="A274" s="9" t="s">
        <v>241</v>
      </c>
      <c r="B274" s="9" t="s">
        <v>14</v>
      </c>
      <c r="C274" s="14" t="s">
        <v>234</v>
      </c>
      <c r="D274" s="14" t="s">
        <v>238</v>
      </c>
      <c r="E274" s="14" t="s">
        <v>242</v>
      </c>
      <c r="F274" s="15">
        <f>227068.8</f>
        <v>227068.8</v>
      </c>
      <c r="G274" s="25"/>
    </row>
    <row r="275" spans="1:7" s="1" customFormat="1" ht="20.25">
      <c r="A275" s="9" t="s">
        <v>243</v>
      </c>
      <c r="B275" s="9" t="s">
        <v>14</v>
      </c>
      <c r="C275" s="14" t="s">
        <v>234</v>
      </c>
      <c r="D275" s="14" t="s">
        <v>238</v>
      </c>
      <c r="E275" s="14" t="s">
        <v>244</v>
      </c>
      <c r="F275" s="15">
        <f>227068.8</f>
        <v>227068.8</v>
      </c>
      <c r="G275" s="25"/>
    </row>
    <row r="276" spans="1:7" s="1" customFormat="1" ht="20.25">
      <c r="A276" s="9" t="s">
        <v>245</v>
      </c>
      <c r="B276" s="9" t="s">
        <v>14</v>
      </c>
      <c r="C276" s="14" t="s">
        <v>234</v>
      </c>
      <c r="D276" s="14" t="s">
        <v>238</v>
      </c>
      <c r="E276" s="14" t="s">
        <v>246</v>
      </c>
      <c r="F276" s="15">
        <f>227068.8</f>
        <v>227068.8</v>
      </c>
      <c r="G276" s="25"/>
    </row>
    <row r="277" spans="1:7" s="1" customFormat="1" ht="12.75">
      <c r="A277" s="9" t="s">
        <v>51</v>
      </c>
      <c r="B277" s="9" t="s">
        <v>14</v>
      </c>
      <c r="C277" s="14" t="s">
        <v>234</v>
      </c>
      <c r="D277" s="14" t="s">
        <v>238</v>
      </c>
      <c r="E277" s="14" t="s">
        <v>52</v>
      </c>
      <c r="F277" s="15">
        <f>5500</f>
        <v>5500</v>
      </c>
      <c r="G277" s="25"/>
    </row>
    <row r="278" spans="1:7" s="1" customFormat="1" ht="12.75">
      <c r="A278" s="9" t="s">
        <v>67</v>
      </c>
      <c r="B278" s="9" t="s">
        <v>14</v>
      </c>
      <c r="C278" s="14" t="s">
        <v>234</v>
      </c>
      <c r="D278" s="14" t="s">
        <v>238</v>
      </c>
      <c r="E278" s="14" t="s">
        <v>68</v>
      </c>
      <c r="F278" s="15">
        <f>5500</f>
        <v>5500</v>
      </c>
      <c r="G278" s="25"/>
    </row>
    <row r="279" spans="1:7" s="1" customFormat="1" ht="20.25">
      <c r="A279" s="9" t="s">
        <v>69</v>
      </c>
      <c r="B279" s="9" t="s">
        <v>14</v>
      </c>
      <c r="C279" s="14" t="s">
        <v>234</v>
      </c>
      <c r="D279" s="14" t="s">
        <v>238</v>
      </c>
      <c r="E279" s="14" t="s">
        <v>70</v>
      </c>
      <c r="F279" s="15">
        <f>2500</f>
        <v>2500</v>
      </c>
      <c r="G279" s="25"/>
    </row>
    <row r="280" spans="1:7" s="1" customFormat="1" ht="12.75">
      <c r="A280" s="9" t="s">
        <v>73</v>
      </c>
      <c r="B280" s="9" t="s">
        <v>14</v>
      </c>
      <c r="C280" s="14" t="s">
        <v>234</v>
      </c>
      <c r="D280" s="14" t="s">
        <v>238</v>
      </c>
      <c r="E280" s="14" t="s">
        <v>74</v>
      </c>
      <c r="F280" s="15">
        <f>3000</f>
        <v>3000</v>
      </c>
      <c r="G280" s="25"/>
    </row>
    <row r="281" spans="1:7" s="1" customFormat="1" ht="30">
      <c r="A281" s="9" t="s">
        <v>43</v>
      </c>
      <c r="B281" s="9" t="s">
        <v>14</v>
      </c>
      <c r="C281" s="14" t="s">
        <v>234</v>
      </c>
      <c r="D281" s="14" t="s">
        <v>44</v>
      </c>
      <c r="E281" s="14" t="s">
        <v>0</v>
      </c>
      <c r="F281" s="15">
        <f>404653.32</f>
        <v>404653.32</v>
      </c>
      <c r="G281" s="25"/>
    </row>
    <row r="282" spans="1:7" s="1" customFormat="1" ht="40.5">
      <c r="A282" s="9" t="s">
        <v>23</v>
      </c>
      <c r="B282" s="9" t="s">
        <v>14</v>
      </c>
      <c r="C282" s="14" t="s">
        <v>234</v>
      </c>
      <c r="D282" s="14" t="s">
        <v>44</v>
      </c>
      <c r="E282" s="14" t="s">
        <v>24</v>
      </c>
      <c r="F282" s="15">
        <f>288370.14</f>
        <v>288370.14</v>
      </c>
      <c r="G282" s="25"/>
    </row>
    <row r="283" spans="1:7" s="1" customFormat="1" ht="12.75">
      <c r="A283" s="9" t="s">
        <v>115</v>
      </c>
      <c r="B283" s="9" t="s">
        <v>14</v>
      </c>
      <c r="C283" s="14" t="s">
        <v>234</v>
      </c>
      <c r="D283" s="14" t="s">
        <v>44</v>
      </c>
      <c r="E283" s="14" t="s">
        <v>116</v>
      </c>
      <c r="F283" s="15">
        <f>288370.14</f>
        <v>288370.14</v>
      </c>
      <c r="G283" s="25"/>
    </row>
    <row r="284" spans="1:7" s="1" customFormat="1" ht="12.75">
      <c r="A284" s="9" t="s">
        <v>117</v>
      </c>
      <c r="B284" s="9" t="s">
        <v>14</v>
      </c>
      <c r="C284" s="14" t="s">
        <v>234</v>
      </c>
      <c r="D284" s="14" t="s">
        <v>44</v>
      </c>
      <c r="E284" s="14" t="s">
        <v>118</v>
      </c>
      <c r="F284" s="15">
        <f>221283.62</f>
        <v>221283.62</v>
      </c>
      <c r="G284" s="25"/>
    </row>
    <row r="285" spans="1:7" s="1" customFormat="1" ht="30">
      <c r="A285" s="9" t="s">
        <v>119</v>
      </c>
      <c r="B285" s="9" t="s">
        <v>14</v>
      </c>
      <c r="C285" s="14" t="s">
        <v>234</v>
      </c>
      <c r="D285" s="14" t="s">
        <v>44</v>
      </c>
      <c r="E285" s="14" t="s">
        <v>120</v>
      </c>
      <c r="F285" s="15">
        <f>67086.52</f>
        <v>67086.52</v>
      </c>
      <c r="G285" s="25"/>
    </row>
    <row r="286" spans="1:7" s="1" customFormat="1" ht="12.75">
      <c r="A286" s="9" t="s">
        <v>39</v>
      </c>
      <c r="B286" s="9" t="s">
        <v>14</v>
      </c>
      <c r="C286" s="14" t="s">
        <v>234</v>
      </c>
      <c r="D286" s="14" t="s">
        <v>44</v>
      </c>
      <c r="E286" s="14" t="s">
        <v>40</v>
      </c>
      <c r="F286" s="15">
        <f>116283.18</f>
        <v>116283.18</v>
      </c>
      <c r="G286" s="25"/>
    </row>
    <row r="287" spans="1:7" s="1" customFormat="1" ht="12.75">
      <c r="A287" s="9" t="s">
        <v>41</v>
      </c>
      <c r="B287" s="9" t="s">
        <v>14</v>
      </c>
      <c r="C287" s="14" t="s">
        <v>234</v>
      </c>
      <c r="D287" s="14" t="s">
        <v>44</v>
      </c>
      <c r="E287" s="14" t="s">
        <v>42</v>
      </c>
      <c r="F287" s="15">
        <f>116283.18</f>
        <v>116283.18</v>
      </c>
      <c r="G287" s="25"/>
    </row>
    <row r="288" spans="1:7" s="1" customFormat="1" ht="12.75">
      <c r="A288" s="9" t="s">
        <v>247</v>
      </c>
      <c r="B288" s="9" t="s">
        <v>14</v>
      </c>
      <c r="C288" s="14" t="s">
        <v>248</v>
      </c>
      <c r="D288" s="14" t="s">
        <v>0</v>
      </c>
      <c r="E288" s="14" t="s">
        <v>0</v>
      </c>
      <c r="F288" s="15">
        <f>14079949.5</f>
        <v>14079949.5</v>
      </c>
      <c r="G288" s="25"/>
    </row>
    <row r="289" spans="1:7" s="1" customFormat="1" ht="12.75">
      <c r="A289" s="9" t="s">
        <v>249</v>
      </c>
      <c r="B289" s="9" t="s">
        <v>14</v>
      </c>
      <c r="C289" s="14" t="s">
        <v>250</v>
      </c>
      <c r="D289" s="14" t="s">
        <v>0</v>
      </c>
      <c r="E289" s="14" t="s">
        <v>0</v>
      </c>
      <c r="F289" s="15">
        <f>14079949.5</f>
        <v>14079949.5</v>
      </c>
      <c r="G289" s="25"/>
    </row>
    <row r="290" spans="1:7" s="1" customFormat="1" ht="12.75">
      <c r="A290" s="9" t="s">
        <v>19</v>
      </c>
      <c r="B290" s="9" t="s">
        <v>14</v>
      </c>
      <c r="C290" s="14" t="s">
        <v>250</v>
      </c>
      <c r="D290" s="14" t="s">
        <v>20</v>
      </c>
      <c r="E290" s="14" t="s">
        <v>0</v>
      </c>
      <c r="F290" s="15">
        <f>14079949.5</f>
        <v>14079949.5</v>
      </c>
      <c r="G290" s="25"/>
    </row>
    <row r="291" spans="1:7" s="1" customFormat="1" ht="20.25">
      <c r="A291" s="9" t="s">
        <v>237</v>
      </c>
      <c r="B291" s="9" t="s">
        <v>14</v>
      </c>
      <c r="C291" s="14" t="s">
        <v>250</v>
      </c>
      <c r="D291" s="14" t="s">
        <v>238</v>
      </c>
      <c r="E291" s="14" t="s">
        <v>0</v>
      </c>
      <c r="F291" s="15">
        <f>7573717.27</f>
        <v>7573717.27</v>
      </c>
      <c r="G291" s="25"/>
    </row>
    <row r="292" spans="1:7" s="1" customFormat="1" ht="40.5">
      <c r="A292" s="9" t="s">
        <v>23</v>
      </c>
      <c r="B292" s="9" t="s">
        <v>14</v>
      </c>
      <c r="C292" s="14" t="s">
        <v>250</v>
      </c>
      <c r="D292" s="14" t="s">
        <v>238</v>
      </c>
      <c r="E292" s="14" t="s">
        <v>24</v>
      </c>
      <c r="F292" s="15">
        <f>5196492.3</f>
        <v>5196492.3</v>
      </c>
      <c r="G292" s="25"/>
    </row>
    <row r="293" spans="1:7" s="1" customFormat="1" ht="12.75">
      <c r="A293" s="9" t="s">
        <v>115</v>
      </c>
      <c r="B293" s="9" t="s">
        <v>14</v>
      </c>
      <c r="C293" s="14" t="s">
        <v>250</v>
      </c>
      <c r="D293" s="14" t="s">
        <v>238</v>
      </c>
      <c r="E293" s="14" t="s">
        <v>116</v>
      </c>
      <c r="F293" s="15">
        <f>5196492.3</f>
        <v>5196492.3</v>
      </c>
      <c r="G293" s="25"/>
    </row>
    <row r="294" spans="1:7" s="1" customFormat="1" ht="12.75">
      <c r="A294" s="9" t="s">
        <v>117</v>
      </c>
      <c r="B294" s="9" t="s">
        <v>14</v>
      </c>
      <c r="C294" s="14" t="s">
        <v>250</v>
      </c>
      <c r="D294" s="14" t="s">
        <v>238</v>
      </c>
      <c r="E294" s="14" t="s">
        <v>118</v>
      </c>
      <c r="F294" s="15">
        <f>3891756.96</f>
        <v>3891756.96</v>
      </c>
      <c r="G294" s="25"/>
    </row>
    <row r="295" spans="1:7" s="1" customFormat="1" ht="20.25">
      <c r="A295" s="9" t="s">
        <v>239</v>
      </c>
      <c r="B295" s="9" t="s">
        <v>14</v>
      </c>
      <c r="C295" s="14" t="s">
        <v>250</v>
      </c>
      <c r="D295" s="14" t="s">
        <v>238</v>
      </c>
      <c r="E295" s="14" t="s">
        <v>240</v>
      </c>
      <c r="F295" s="15">
        <f>129424.74</f>
        <v>129424.74</v>
      </c>
      <c r="G295" s="25"/>
    </row>
    <row r="296" spans="1:7" s="1" customFormat="1" ht="30">
      <c r="A296" s="9" t="s">
        <v>119</v>
      </c>
      <c r="B296" s="9" t="s">
        <v>14</v>
      </c>
      <c r="C296" s="14" t="s">
        <v>250</v>
      </c>
      <c r="D296" s="14" t="s">
        <v>238</v>
      </c>
      <c r="E296" s="14" t="s">
        <v>120</v>
      </c>
      <c r="F296" s="15">
        <f>1175310.6</f>
        <v>1175310.6</v>
      </c>
      <c r="G296" s="25"/>
    </row>
    <row r="297" spans="1:7" s="1" customFormat="1" ht="20.25">
      <c r="A297" s="9" t="s">
        <v>61</v>
      </c>
      <c r="B297" s="9" t="s">
        <v>14</v>
      </c>
      <c r="C297" s="14" t="s">
        <v>250</v>
      </c>
      <c r="D297" s="14" t="s">
        <v>238</v>
      </c>
      <c r="E297" s="14" t="s">
        <v>62</v>
      </c>
      <c r="F297" s="15">
        <f>2357720.62</f>
        <v>2357720.62</v>
      </c>
      <c r="G297" s="25"/>
    </row>
    <row r="298" spans="1:7" s="1" customFormat="1" ht="20.25">
      <c r="A298" s="9" t="s">
        <v>63</v>
      </c>
      <c r="B298" s="9" t="s">
        <v>14</v>
      </c>
      <c r="C298" s="14" t="s">
        <v>250</v>
      </c>
      <c r="D298" s="14" t="s">
        <v>238</v>
      </c>
      <c r="E298" s="14" t="s">
        <v>64</v>
      </c>
      <c r="F298" s="15">
        <f>2357720.62</f>
        <v>2357720.62</v>
      </c>
      <c r="G298" s="25"/>
    </row>
    <row r="299" spans="1:7" s="1" customFormat="1" ht="20.25">
      <c r="A299" s="9" t="s">
        <v>81</v>
      </c>
      <c r="B299" s="9" t="s">
        <v>14</v>
      </c>
      <c r="C299" s="14" t="s">
        <v>250</v>
      </c>
      <c r="D299" s="14" t="s">
        <v>238</v>
      </c>
      <c r="E299" s="14" t="s">
        <v>82</v>
      </c>
      <c r="F299" s="15">
        <f>112652.75</f>
        <v>112652.75</v>
      </c>
      <c r="G299" s="25"/>
    </row>
    <row r="300" spans="1:7" s="1" customFormat="1" ht="12.75">
      <c r="A300" s="9" t="s">
        <v>65</v>
      </c>
      <c r="B300" s="9" t="s">
        <v>14</v>
      </c>
      <c r="C300" s="14" t="s">
        <v>250</v>
      </c>
      <c r="D300" s="14" t="s">
        <v>238</v>
      </c>
      <c r="E300" s="14" t="s">
        <v>66</v>
      </c>
      <c r="F300" s="15">
        <f>2245067.87</f>
        <v>2245067.87</v>
      </c>
      <c r="G300" s="25"/>
    </row>
    <row r="301" spans="1:7" s="1" customFormat="1" ht="12.75">
      <c r="A301" s="9" t="s">
        <v>51</v>
      </c>
      <c r="B301" s="9" t="s">
        <v>14</v>
      </c>
      <c r="C301" s="14" t="s">
        <v>250</v>
      </c>
      <c r="D301" s="14" t="s">
        <v>238</v>
      </c>
      <c r="E301" s="14" t="s">
        <v>52</v>
      </c>
      <c r="F301" s="15">
        <f>19504.35</f>
        <v>19504.35</v>
      </c>
      <c r="G301" s="25"/>
    </row>
    <row r="302" spans="1:7" s="1" customFormat="1" ht="12.75">
      <c r="A302" s="9" t="s">
        <v>67</v>
      </c>
      <c r="B302" s="9" t="s">
        <v>14</v>
      </c>
      <c r="C302" s="14" t="s">
        <v>250</v>
      </c>
      <c r="D302" s="14" t="s">
        <v>238</v>
      </c>
      <c r="E302" s="14" t="s">
        <v>68</v>
      </c>
      <c r="F302" s="15">
        <f>19504.35</f>
        <v>19504.35</v>
      </c>
      <c r="G302" s="25"/>
    </row>
    <row r="303" spans="1:7" s="1" customFormat="1" ht="20.25">
      <c r="A303" s="9" t="s">
        <v>69</v>
      </c>
      <c r="B303" s="9" t="s">
        <v>14</v>
      </c>
      <c r="C303" s="14" t="s">
        <v>250</v>
      </c>
      <c r="D303" s="14" t="s">
        <v>238</v>
      </c>
      <c r="E303" s="14" t="s">
        <v>70</v>
      </c>
      <c r="F303" s="15">
        <f>14995</f>
        <v>14995</v>
      </c>
      <c r="G303" s="25"/>
    </row>
    <row r="304" spans="1:7" s="1" customFormat="1" ht="12.75">
      <c r="A304" s="9" t="s">
        <v>73</v>
      </c>
      <c r="B304" s="9" t="s">
        <v>14</v>
      </c>
      <c r="C304" s="14" t="s">
        <v>250</v>
      </c>
      <c r="D304" s="14" t="s">
        <v>238</v>
      </c>
      <c r="E304" s="14" t="s">
        <v>74</v>
      </c>
      <c r="F304" s="15">
        <f>4509.35</f>
        <v>4509.35</v>
      </c>
      <c r="G304" s="25"/>
    </row>
    <row r="305" spans="1:7" s="1" customFormat="1" ht="12.75">
      <c r="A305" s="9" t="s">
        <v>251</v>
      </c>
      <c r="B305" s="9" t="s">
        <v>14</v>
      </c>
      <c r="C305" s="14" t="s">
        <v>250</v>
      </c>
      <c r="D305" s="14" t="s">
        <v>252</v>
      </c>
      <c r="E305" s="14" t="s">
        <v>0</v>
      </c>
      <c r="F305" s="15">
        <f>145000</f>
        <v>145000</v>
      </c>
      <c r="G305" s="25"/>
    </row>
    <row r="306" spans="1:7" s="1" customFormat="1" ht="20.25">
      <c r="A306" s="9" t="s">
        <v>61</v>
      </c>
      <c r="B306" s="9" t="s">
        <v>14</v>
      </c>
      <c r="C306" s="14" t="s">
        <v>250</v>
      </c>
      <c r="D306" s="14" t="s">
        <v>252</v>
      </c>
      <c r="E306" s="14" t="s">
        <v>62</v>
      </c>
      <c r="F306" s="15">
        <f>145000</f>
        <v>145000</v>
      </c>
      <c r="G306" s="25"/>
    </row>
    <row r="307" spans="1:7" s="1" customFormat="1" ht="20.25">
      <c r="A307" s="9" t="s">
        <v>63</v>
      </c>
      <c r="B307" s="9" t="s">
        <v>14</v>
      </c>
      <c r="C307" s="14" t="s">
        <v>250</v>
      </c>
      <c r="D307" s="14" t="s">
        <v>252</v>
      </c>
      <c r="E307" s="14" t="s">
        <v>64</v>
      </c>
      <c r="F307" s="15">
        <f>145000</f>
        <v>145000</v>
      </c>
      <c r="G307" s="25"/>
    </row>
    <row r="308" spans="1:7" s="1" customFormat="1" ht="12.75">
      <c r="A308" s="9" t="s">
        <v>65</v>
      </c>
      <c r="B308" s="9" t="s">
        <v>14</v>
      </c>
      <c r="C308" s="14" t="s">
        <v>250</v>
      </c>
      <c r="D308" s="14" t="s">
        <v>252</v>
      </c>
      <c r="E308" s="14" t="s">
        <v>66</v>
      </c>
      <c r="F308" s="15">
        <f>145000</f>
        <v>145000</v>
      </c>
      <c r="G308" s="25"/>
    </row>
    <row r="309" spans="1:7" s="1" customFormat="1" ht="12.75">
      <c r="A309" s="9" t="s">
        <v>253</v>
      </c>
      <c r="B309" s="9" t="s">
        <v>14</v>
      </c>
      <c r="C309" s="14" t="s">
        <v>250</v>
      </c>
      <c r="D309" s="14" t="s">
        <v>254</v>
      </c>
      <c r="E309" s="14" t="s">
        <v>0</v>
      </c>
      <c r="F309" s="15">
        <f>6297619.91</f>
        <v>6297619.91</v>
      </c>
      <c r="G309" s="25"/>
    </row>
    <row r="310" spans="1:7" s="1" customFormat="1" ht="40.5">
      <c r="A310" s="9" t="s">
        <v>23</v>
      </c>
      <c r="B310" s="9" t="s">
        <v>14</v>
      </c>
      <c r="C310" s="14" t="s">
        <v>250</v>
      </c>
      <c r="D310" s="14" t="s">
        <v>254</v>
      </c>
      <c r="E310" s="14" t="s">
        <v>24</v>
      </c>
      <c r="F310" s="15">
        <f>6297619.91</f>
        <v>6297619.91</v>
      </c>
      <c r="G310" s="25"/>
    </row>
    <row r="311" spans="1:7" s="1" customFormat="1" ht="12.75">
      <c r="A311" s="9" t="s">
        <v>115</v>
      </c>
      <c r="B311" s="9" t="s">
        <v>14</v>
      </c>
      <c r="C311" s="14" t="s">
        <v>250</v>
      </c>
      <c r="D311" s="14" t="s">
        <v>254</v>
      </c>
      <c r="E311" s="14" t="s">
        <v>116</v>
      </c>
      <c r="F311" s="15">
        <f>6297619.91</f>
        <v>6297619.91</v>
      </c>
      <c r="G311" s="25"/>
    </row>
    <row r="312" spans="1:7" s="1" customFormat="1" ht="12.75">
      <c r="A312" s="9" t="s">
        <v>117</v>
      </c>
      <c r="B312" s="9" t="s">
        <v>14</v>
      </c>
      <c r="C312" s="14" t="s">
        <v>250</v>
      </c>
      <c r="D312" s="14" t="s">
        <v>254</v>
      </c>
      <c r="E312" s="14" t="s">
        <v>118</v>
      </c>
      <c r="F312" s="15">
        <f>4836881.65</f>
        <v>4836881.65</v>
      </c>
      <c r="G312" s="25"/>
    </row>
    <row r="313" spans="1:7" s="1" customFormat="1" ht="30">
      <c r="A313" s="9" t="s">
        <v>119</v>
      </c>
      <c r="B313" s="9" t="s">
        <v>14</v>
      </c>
      <c r="C313" s="14" t="s">
        <v>250</v>
      </c>
      <c r="D313" s="14" t="s">
        <v>254</v>
      </c>
      <c r="E313" s="14" t="s">
        <v>120</v>
      </c>
      <c r="F313" s="15">
        <f>1460738.26</f>
        <v>1460738.26</v>
      </c>
      <c r="G313" s="25"/>
    </row>
    <row r="314" spans="1:7" s="1" customFormat="1" ht="20.25">
      <c r="A314" s="9" t="s">
        <v>255</v>
      </c>
      <c r="B314" s="9" t="s">
        <v>14</v>
      </c>
      <c r="C314" s="14" t="s">
        <v>250</v>
      </c>
      <c r="D314" s="14" t="s">
        <v>256</v>
      </c>
      <c r="E314" s="14" t="s">
        <v>0</v>
      </c>
      <c r="F314" s="15">
        <f>63612.32</f>
        <v>63612.32</v>
      </c>
      <c r="G314" s="25"/>
    </row>
    <row r="315" spans="1:7" s="1" customFormat="1" ht="40.5">
      <c r="A315" s="9" t="s">
        <v>23</v>
      </c>
      <c r="B315" s="9" t="s">
        <v>14</v>
      </c>
      <c r="C315" s="14" t="s">
        <v>250</v>
      </c>
      <c r="D315" s="14" t="s">
        <v>256</v>
      </c>
      <c r="E315" s="14" t="s">
        <v>24</v>
      </c>
      <c r="F315" s="15">
        <f>63612.32</f>
        <v>63612.32</v>
      </c>
      <c r="G315" s="25"/>
    </row>
    <row r="316" spans="1:7" s="1" customFormat="1" ht="12.75">
      <c r="A316" s="9" t="s">
        <v>115</v>
      </c>
      <c r="B316" s="9" t="s">
        <v>14</v>
      </c>
      <c r="C316" s="14" t="s">
        <v>250</v>
      </c>
      <c r="D316" s="14" t="s">
        <v>256</v>
      </c>
      <c r="E316" s="14" t="s">
        <v>116</v>
      </c>
      <c r="F316" s="15">
        <f>63612.32</f>
        <v>63612.32</v>
      </c>
      <c r="G316" s="25"/>
    </row>
    <row r="317" spans="1:7" s="1" customFormat="1" ht="12.75">
      <c r="A317" s="9" t="s">
        <v>117</v>
      </c>
      <c r="B317" s="9" t="s">
        <v>14</v>
      </c>
      <c r="C317" s="14" t="s">
        <v>250</v>
      </c>
      <c r="D317" s="14" t="s">
        <v>256</v>
      </c>
      <c r="E317" s="14" t="s">
        <v>118</v>
      </c>
      <c r="F317" s="15">
        <f>48857.39</f>
        <v>48857.39</v>
      </c>
      <c r="G317" s="25"/>
    </row>
    <row r="318" spans="1:7" s="1" customFormat="1" ht="30">
      <c r="A318" s="9" t="s">
        <v>119</v>
      </c>
      <c r="B318" s="9" t="s">
        <v>14</v>
      </c>
      <c r="C318" s="14" t="s">
        <v>250</v>
      </c>
      <c r="D318" s="14" t="s">
        <v>256</v>
      </c>
      <c r="E318" s="14" t="s">
        <v>120</v>
      </c>
      <c r="F318" s="15">
        <f>14754.93</f>
        <v>14754.93</v>
      </c>
      <c r="G318" s="25"/>
    </row>
    <row r="319" spans="1:7" s="1" customFormat="1" ht="12.75">
      <c r="A319" s="9" t="s">
        <v>257</v>
      </c>
      <c r="B319" s="9" t="s">
        <v>14</v>
      </c>
      <c r="C319" s="14" t="s">
        <v>258</v>
      </c>
      <c r="D319" s="14" t="s">
        <v>0</v>
      </c>
      <c r="E319" s="14" t="s">
        <v>0</v>
      </c>
      <c r="F319" s="15">
        <f aca="true" t="shared" si="8" ref="F319:F325">263197.4</f>
        <v>263197.4</v>
      </c>
      <c r="G319" s="25"/>
    </row>
    <row r="320" spans="1:7" s="1" customFormat="1" ht="12.75">
      <c r="A320" s="9" t="s">
        <v>259</v>
      </c>
      <c r="B320" s="9" t="s">
        <v>14</v>
      </c>
      <c r="C320" s="14" t="s">
        <v>260</v>
      </c>
      <c r="D320" s="14" t="s">
        <v>0</v>
      </c>
      <c r="E320" s="14" t="s">
        <v>0</v>
      </c>
      <c r="F320" s="15">
        <f t="shared" si="8"/>
        <v>263197.4</v>
      </c>
      <c r="G320" s="25"/>
    </row>
    <row r="321" spans="1:7" s="1" customFormat="1" ht="12.75">
      <c r="A321" s="9" t="s">
        <v>19</v>
      </c>
      <c r="B321" s="9" t="s">
        <v>14</v>
      </c>
      <c r="C321" s="14" t="s">
        <v>260</v>
      </c>
      <c r="D321" s="14" t="s">
        <v>20</v>
      </c>
      <c r="E321" s="14" t="s">
        <v>0</v>
      </c>
      <c r="F321" s="15">
        <f t="shared" si="8"/>
        <v>263197.4</v>
      </c>
      <c r="G321" s="25"/>
    </row>
    <row r="322" spans="1:7" s="1" customFormat="1" ht="12.75">
      <c r="A322" s="9" t="s">
        <v>261</v>
      </c>
      <c r="B322" s="9" t="s">
        <v>14</v>
      </c>
      <c r="C322" s="14" t="s">
        <v>260</v>
      </c>
      <c r="D322" s="14" t="s">
        <v>262</v>
      </c>
      <c r="E322" s="14" t="s">
        <v>0</v>
      </c>
      <c r="F322" s="15">
        <f t="shared" si="8"/>
        <v>263197.4</v>
      </c>
      <c r="G322" s="25"/>
    </row>
    <row r="323" spans="1:7" s="1" customFormat="1" ht="12.75">
      <c r="A323" s="9" t="s">
        <v>241</v>
      </c>
      <c r="B323" s="9" t="s">
        <v>14</v>
      </c>
      <c r="C323" s="14" t="s">
        <v>260</v>
      </c>
      <c r="D323" s="14" t="s">
        <v>262</v>
      </c>
      <c r="E323" s="14" t="s">
        <v>242</v>
      </c>
      <c r="F323" s="15">
        <f t="shared" si="8"/>
        <v>263197.4</v>
      </c>
      <c r="G323" s="25"/>
    </row>
    <row r="324" spans="1:7" s="1" customFormat="1" ht="20.25">
      <c r="A324" s="9" t="s">
        <v>243</v>
      </c>
      <c r="B324" s="9" t="s">
        <v>14</v>
      </c>
      <c r="C324" s="14" t="s">
        <v>260</v>
      </c>
      <c r="D324" s="14" t="s">
        <v>262</v>
      </c>
      <c r="E324" s="14" t="s">
        <v>244</v>
      </c>
      <c r="F324" s="15">
        <f t="shared" si="8"/>
        <v>263197.4</v>
      </c>
      <c r="G324" s="25"/>
    </row>
    <row r="325" spans="1:7" s="1" customFormat="1" ht="20.25">
      <c r="A325" s="9" t="s">
        <v>245</v>
      </c>
      <c r="B325" s="9" t="s">
        <v>14</v>
      </c>
      <c r="C325" s="14" t="s">
        <v>260</v>
      </c>
      <c r="D325" s="14" t="s">
        <v>262</v>
      </c>
      <c r="E325" s="14" t="s">
        <v>246</v>
      </c>
      <c r="F325" s="15">
        <f t="shared" si="8"/>
        <v>263197.4</v>
      </c>
      <c r="G325" s="25"/>
    </row>
    <row r="326" spans="1:7" s="1" customFormat="1" ht="12.75">
      <c r="A326" s="9" t="s">
        <v>263</v>
      </c>
      <c r="B326" s="9" t="s">
        <v>14</v>
      </c>
      <c r="C326" s="14" t="s">
        <v>264</v>
      </c>
      <c r="D326" s="14" t="s">
        <v>0</v>
      </c>
      <c r="E326" s="14" t="s">
        <v>0</v>
      </c>
      <c r="F326" s="15">
        <f aca="true" t="shared" si="9" ref="F326:F332">30000</f>
        <v>30000</v>
      </c>
      <c r="G326" s="25"/>
    </row>
    <row r="327" spans="1:7" s="1" customFormat="1" ht="12.75">
      <c r="A327" s="9" t="s">
        <v>265</v>
      </c>
      <c r="B327" s="9" t="s">
        <v>14</v>
      </c>
      <c r="C327" s="14" t="s">
        <v>266</v>
      </c>
      <c r="D327" s="14" t="s">
        <v>0</v>
      </c>
      <c r="E327" s="14" t="s">
        <v>0</v>
      </c>
      <c r="F327" s="15">
        <f t="shared" si="9"/>
        <v>30000</v>
      </c>
      <c r="G327" s="25"/>
    </row>
    <row r="328" spans="1:7" s="1" customFormat="1" ht="12.75">
      <c r="A328" s="9" t="s">
        <v>19</v>
      </c>
      <c r="B328" s="9" t="s">
        <v>14</v>
      </c>
      <c r="C328" s="14" t="s">
        <v>266</v>
      </c>
      <c r="D328" s="14" t="s">
        <v>20</v>
      </c>
      <c r="E328" s="14" t="s">
        <v>0</v>
      </c>
      <c r="F328" s="15">
        <f t="shared" si="9"/>
        <v>30000</v>
      </c>
      <c r="G328" s="25"/>
    </row>
    <row r="329" spans="1:7" s="1" customFormat="1" ht="20.25">
      <c r="A329" s="9" t="s">
        <v>267</v>
      </c>
      <c r="B329" s="9" t="s">
        <v>14</v>
      </c>
      <c r="C329" s="14" t="s">
        <v>266</v>
      </c>
      <c r="D329" s="14" t="s">
        <v>268</v>
      </c>
      <c r="E329" s="14" t="s">
        <v>0</v>
      </c>
      <c r="F329" s="15">
        <f t="shared" si="9"/>
        <v>30000</v>
      </c>
      <c r="G329" s="25"/>
    </row>
    <row r="330" spans="1:7" s="1" customFormat="1" ht="20.25">
      <c r="A330" s="9" t="s">
        <v>61</v>
      </c>
      <c r="B330" s="9" t="s">
        <v>14</v>
      </c>
      <c r="C330" s="14" t="s">
        <v>266</v>
      </c>
      <c r="D330" s="14" t="s">
        <v>268</v>
      </c>
      <c r="E330" s="14" t="s">
        <v>62</v>
      </c>
      <c r="F330" s="15">
        <f t="shared" si="9"/>
        <v>30000</v>
      </c>
      <c r="G330" s="25"/>
    </row>
    <row r="331" spans="1:7" s="1" customFormat="1" ht="20.25">
      <c r="A331" s="9" t="s">
        <v>63</v>
      </c>
      <c r="B331" s="9" t="s">
        <v>14</v>
      </c>
      <c r="C331" s="14" t="s">
        <v>266</v>
      </c>
      <c r="D331" s="14" t="s">
        <v>268</v>
      </c>
      <c r="E331" s="14" t="s">
        <v>64</v>
      </c>
      <c r="F331" s="15">
        <f t="shared" si="9"/>
        <v>30000</v>
      </c>
      <c r="G331" s="25"/>
    </row>
    <row r="332" spans="1:7" s="1" customFormat="1" ht="12.75">
      <c r="A332" s="9" t="s">
        <v>65</v>
      </c>
      <c r="B332" s="9" t="s">
        <v>14</v>
      </c>
      <c r="C332" s="14" t="s">
        <v>266</v>
      </c>
      <c r="D332" s="14" t="s">
        <v>268</v>
      </c>
      <c r="E332" s="14" t="s">
        <v>66</v>
      </c>
      <c r="F332" s="15">
        <f t="shared" si="9"/>
        <v>30000</v>
      </c>
      <c r="G332" s="25"/>
    </row>
    <row r="333" spans="1:7" s="1" customFormat="1" ht="12.75">
      <c r="A333" s="9" t="s">
        <v>269</v>
      </c>
      <c r="B333" s="9" t="s">
        <v>14</v>
      </c>
      <c r="C333" s="14" t="s">
        <v>270</v>
      </c>
      <c r="D333" s="14" t="s">
        <v>0</v>
      </c>
      <c r="E333" s="14" t="s">
        <v>0</v>
      </c>
      <c r="F333" s="15">
        <f aca="true" t="shared" si="10" ref="F333:F339">80000</f>
        <v>80000</v>
      </c>
      <c r="G333" s="25"/>
    </row>
    <row r="334" spans="1:7" s="1" customFormat="1" ht="12.75">
      <c r="A334" s="9" t="s">
        <v>271</v>
      </c>
      <c r="B334" s="9" t="s">
        <v>14</v>
      </c>
      <c r="C334" s="14" t="s">
        <v>272</v>
      </c>
      <c r="D334" s="14" t="s">
        <v>0</v>
      </c>
      <c r="E334" s="14" t="s">
        <v>0</v>
      </c>
      <c r="F334" s="15">
        <f t="shared" si="10"/>
        <v>80000</v>
      </c>
      <c r="G334" s="25"/>
    </row>
    <row r="335" spans="1:7" s="1" customFormat="1" ht="12.75">
      <c r="A335" s="9" t="s">
        <v>19</v>
      </c>
      <c r="B335" s="9" t="s">
        <v>14</v>
      </c>
      <c r="C335" s="14" t="s">
        <v>272</v>
      </c>
      <c r="D335" s="14" t="s">
        <v>20</v>
      </c>
      <c r="E335" s="14" t="s">
        <v>0</v>
      </c>
      <c r="F335" s="15">
        <f t="shared" si="10"/>
        <v>80000</v>
      </c>
      <c r="G335" s="25"/>
    </row>
    <row r="336" spans="1:7" s="1" customFormat="1" ht="12.75">
      <c r="A336" s="9" t="s">
        <v>31</v>
      </c>
      <c r="B336" s="9" t="s">
        <v>14</v>
      </c>
      <c r="C336" s="14" t="s">
        <v>272</v>
      </c>
      <c r="D336" s="14" t="s">
        <v>32</v>
      </c>
      <c r="E336" s="14" t="s">
        <v>0</v>
      </c>
      <c r="F336" s="15">
        <f t="shared" si="10"/>
        <v>80000</v>
      </c>
      <c r="G336" s="25"/>
    </row>
    <row r="337" spans="1:7" s="1" customFormat="1" ht="20.25">
      <c r="A337" s="9" t="s">
        <v>61</v>
      </c>
      <c r="B337" s="9" t="s">
        <v>14</v>
      </c>
      <c r="C337" s="14" t="s">
        <v>272</v>
      </c>
      <c r="D337" s="14" t="s">
        <v>32</v>
      </c>
      <c r="E337" s="14" t="s">
        <v>62</v>
      </c>
      <c r="F337" s="15">
        <f t="shared" si="10"/>
        <v>80000</v>
      </c>
      <c r="G337" s="25"/>
    </row>
    <row r="338" spans="1:7" s="1" customFormat="1" ht="20.25">
      <c r="A338" s="9" t="s">
        <v>63</v>
      </c>
      <c r="B338" s="9" t="s">
        <v>14</v>
      </c>
      <c r="C338" s="14" t="s">
        <v>272</v>
      </c>
      <c r="D338" s="14" t="s">
        <v>32</v>
      </c>
      <c r="E338" s="14" t="s">
        <v>64</v>
      </c>
      <c r="F338" s="15">
        <f t="shared" si="10"/>
        <v>80000</v>
      </c>
      <c r="G338" s="25"/>
    </row>
    <row r="339" spans="1:7" s="1" customFormat="1" ht="12.75">
      <c r="A339" s="9" t="s">
        <v>65</v>
      </c>
      <c r="B339" s="9" t="s">
        <v>14</v>
      </c>
      <c r="C339" s="14" t="s">
        <v>272</v>
      </c>
      <c r="D339" s="14" t="s">
        <v>32</v>
      </c>
      <c r="E339" s="14" t="s">
        <v>66</v>
      </c>
      <c r="F339" s="15">
        <f t="shared" si="10"/>
        <v>80000</v>
      </c>
      <c r="G339" s="25"/>
    </row>
    <row r="340" spans="1:7" s="1" customFormat="1" ht="12.75">
      <c r="A340" s="9" t="s">
        <v>273</v>
      </c>
      <c r="B340" s="9"/>
      <c r="C340" s="14"/>
      <c r="D340" s="14"/>
      <c r="E340" s="14"/>
      <c r="F340" s="15">
        <f>68797902.59</f>
        <v>68797902.59</v>
      </c>
      <c r="G340" s="27">
        <v>465130</v>
      </c>
    </row>
  </sheetData>
  <sheetProtection/>
  <mergeCells count="4">
    <mergeCell ref="B12:E12"/>
    <mergeCell ref="A12:A13"/>
    <mergeCell ref="F12:F13"/>
    <mergeCell ref="G12:G13"/>
  </mergeCells>
  <printOptions/>
  <pageMargins left="0" right="0" top="0" bottom="0" header="0.5" footer="0.5"/>
  <pageSetup orientation="portrait" paperSize="9" r:id="rId1"/>
  <headerFooter alignWithMargins="0">
    <oddFooter>&amp;CСтраница &amp;С из &amp;К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0.8515625" style="1" customWidth="1"/>
    <col min="2" max="2" width="6.00390625" style="7" customWidth="1"/>
    <col min="3" max="3" width="10.140625" style="7" customWidth="1"/>
    <col min="4" max="4" width="8.421875" style="7" customWidth="1"/>
    <col min="5" max="5" width="12.57421875" style="7" customWidth="1"/>
    <col min="6" max="6" width="10.28125" style="23" bestFit="1" customWidth="1"/>
  </cols>
  <sheetData>
    <row r="1" spans="1:7" s="28" customFormat="1" ht="12.75">
      <c r="A1" s="2" t="s">
        <v>0</v>
      </c>
      <c r="B1" s="5"/>
      <c r="C1" s="5"/>
      <c r="D1" s="4" t="s">
        <v>290</v>
      </c>
      <c r="F1" s="2"/>
      <c r="G1" s="2"/>
    </row>
    <row r="2" spans="1:7" s="28" customFormat="1" ht="12.75">
      <c r="A2" s="2"/>
      <c r="B2" s="5"/>
      <c r="C2" s="5"/>
      <c r="D2" s="4" t="s">
        <v>279</v>
      </c>
      <c r="F2" s="2"/>
      <c r="G2" s="2"/>
    </row>
    <row r="3" spans="1:7" s="28" customFormat="1" ht="12.75">
      <c r="A3" s="2"/>
      <c r="B3" s="5"/>
      <c r="C3" s="5"/>
      <c r="D3" s="4" t="s">
        <v>280</v>
      </c>
      <c r="F3" s="2"/>
      <c r="G3" s="2"/>
    </row>
    <row r="4" spans="1:7" s="28" customFormat="1" ht="12.75">
      <c r="A4" s="2"/>
      <c r="B4" s="5"/>
      <c r="C4" s="5"/>
      <c r="D4" s="4" t="s">
        <v>281</v>
      </c>
      <c r="F4" s="2"/>
      <c r="G4" s="2"/>
    </row>
    <row r="5" spans="1:7" s="28" customFormat="1" ht="12.75">
      <c r="A5" s="2"/>
      <c r="B5" s="5"/>
      <c r="C5" s="5"/>
      <c r="D5" s="3"/>
      <c r="E5" s="3"/>
      <c r="F5" s="2"/>
      <c r="G5" s="2"/>
    </row>
    <row r="6" spans="2:7" s="28" customFormat="1" ht="12.75">
      <c r="B6" s="6" t="s">
        <v>291</v>
      </c>
      <c r="C6" s="5"/>
      <c r="D6" s="3"/>
      <c r="E6" s="3"/>
      <c r="F6" s="2"/>
      <c r="G6" s="2"/>
    </row>
    <row r="7" spans="2:7" s="28" customFormat="1" ht="12.75">
      <c r="B7" s="6" t="s">
        <v>292</v>
      </c>
      <c r="C7" s="5"/>
      <c r="D7" s="3"/>
      <c r="E7" s="3"/>
      <c r="F7" s="2"/>
      <c r="G7" s="2"/>
    </row>
    <row r="8" spans="2:7" s="28" customFormat="1" ht="12.75">
      <c r="B8" s="6" t="s">
        <v>293</v>
      </c>
      <c r="C8" s="5"/>
      <c r="D8" s="3"/>
      <c r="E8" s="3"/>
      <c r="F8" s="2"/>
      <c r="G8" s="2"/>
    </row>
    <row r="9" spans="2:7" s="28" customFormat="1" ht="12.75">
      <c r="B9" s="6" t="s">
        <v>294</v>
      </c>
      <c r="C9" s="5"/>
      <c r="D9" s="3"/>
      <c r="E9" s="3"/>
      <c r="F9" s="2"/>
      <c r="G9" s="2"/>
    </row>
    <row r="10" spans="2:7" s="28" customFormat="1" ht="12.75">
      <c r="B10" s="6" t="s">
        <v>295</v>
      </c>
      <c r="C10" s="5"/>
      <c r="D10" s="3"/>
      <c r="E10" s="3"/>
      <c r="F10" s="2"/>
      <c r="G10" s="2"/>
    </row>
    <row r="11" spans="2:7" s="28" customFormat="1" ht="12.75">
      <c r="B11" s="6" t="s">
        <v>296</v>
      </c>
      <c r="C11" s="5"/>
      <c r="D11" s="3"/>
      <c r="E11" s="3"/>
      <c r="F11" s="2"/>
      <c r="G11" s="2"/>
    </row>
    <row r="12" spans="2:7" s="28" customFormat="1" ht="12.75">
      <c r="B12" s="6" t="s">
        <v>1</v>
      </c>
      <c r="C12" s="5"/>
      <c r="D12" s="3"/>
      <c r="E12" s="3"/>
      <c r="F12" s="2" t="s">
        <v>285</v>
      </c>
      <c r="G12" s="2"/>
    </row>
    <row r="13" spans="1:6" s="1" customFormat="1" ht="12.75">
      <c r="A13" s="8"/>
      <c r="B13" s="10" t="s">
        <v>287</v>
      </c>
      <c r="C13" s="10" t="s">
        <v>5</v>
      </c>
      <c r="D13" s="10" t="s">
        <v>6</v>
      </c>
      <c r="E13" s="10"/>
      <c r="F13" s="25"/>
    </row>
    <row r="14" spans="1:6" s="21" customFormat="1" ht="12.75">
      <c r="A14" s="20" t="s">
        <v>7</v>
      </c>
      <c r="B14" s="20">
        <v>2</v>
      </c>
      <c r="C14" s="20">
        <v>3</v>
      </c>
      <c r="D14" s="20">
        <v>4</v>
      </c>
      <c r="E14" s="20">
        <v>5</v>
      </c>
      <c r="F14" s="22">
        <v>6</v>
      </c>
    </row>
    <row r="15" spans="1:6" s="1" customFormat="1" ht="12.75">
      <c r="A15" s="9" t="s">
        <v>15</v>
      </c>
      <c r="B15" s="14" t="s">
        <v>16</v>
      </c>
      <c r="C15" s="14" t="s">
        <v>0</v>
      </c>
      <c r="D15" s="14" t="s">
        <v>0</v>
      </c>
      <c r="E15" s="15">
        <f>18233668.54</f>
        <v>18233668.54</v>
      </c>
      <c r="F15" s="25"/>
    </row>
    <row r="16" spans="1:6" s="1" customFormat="1" ht="20.25">
      <c r="A16" s="9" t="s">
        <v>17</v>
      </c>
      <c r="B16" s="14" t="s">
        <v>18</v>
      </c>
      <c r="C16" s="14" t="s">
        <v>0</v>
      </c>
      <c r="D16" s="14" t="s">
        <v>0</v>
      </c>
      <c r="E16" s="15">
        <f>2478468.33</f>
        <v>2478468.33</v>
      </c>
      <c r="F16" s="25"/>
    </row>
    <row r="17" spans="1:6" s="1" customFormat="1" ht="12.75">
      <c r="A17" s="9" t="s">
        <v>19</v>
      </c>
      <c r="B17" s="14" t="s">
        <v>18</v>
      </c>
      <c r="C17" s="14" t="s">
        <v>20</v>
      </c>
      <c r="D17" s="14" t="s">
        <v>0</v>
      </c>
      <c r="E17" s="15">
        <f>2478468.33</f>
        <v>2478468.33</v>
      </c>
      <c r="F17" s="25"/>
    </row>
    <row r="18" spans="1:6" s="1" customFormat="1" ht="40.5">
      <c r="A18" s="9" t="s">
        <v>21</v>
      </c>
      <c r="B18" s="14" t="s">
        <v>18</v>
      </c>
      <c r="C18" s="14" t="s">
        <v>22</v>
      </c>
      <c r="D18" s="14" t="s">
        <v>0</v>
      </c>
      <c r="E18" s="15">
        <f>2077836.42</f>
        <v>2077836.42</v>
      </c>
      <c r="F18" s="25"/>
    </row>
    <row r="19" spans="1:6" s="1" customFormat="1" ht="40.5">
      <c r="A19" s="9" t="s">
        <v>23</v>
      </c>
      <c r="B19" s="14" t="s">
        <v>18</v>
      </c>
      <c r="C19" s="14" t="s">
        <v>22</v>
      </c>
      <c r="D19" s="14" t="s">
        <v>24</v>
      </c>
      <c r="E19" s="15">
        <f>2077836.42</f>
        <v>2077836.42</v>
      </c>
      <c r="F19" s="25"/>
    </row>
    <row r="20" spans="1:6" s="1" customFormat="1" ht="20.25">
      <c r="A20" s="9" t="s">
        <v>25</v>
      </c>
      <c r="B20" s="14" t="s">
        <v>18</v>
      </c>
      <c r="C20" s="14" t="s">
        <v>22</v>
      </c>
      <c r="D20" s="14" t="s">
        <v>26</v>
      </c>
      <c r="E20" s="15">
        <f>2077836.42</f>
        <v>2077836.42</v>
      </c>
      <c r="F20" s="25"/>
    </row>
    <row r="21" spans="1:6" s="1" customFormat="1" ht="20.25">
      <c r="A21" s="9" t="s">
        <v>27</v>
      </c>
      <c r="B21" s="14" t="s">
        <v>18</v>
      </c>
      <c r="C21" s="14" t="s">
        <v>22</v>
      </c>
      <c r="D21" s="14" t="s">
        <v>28</v>
      </c>
      <c r="E21" s="15">
        <f>1663158.23</f>
        <v>1663158.23</v>
      </c>
      <c r="F21" s="25"/>
    </row>
    <row r="22" spans="1:6" s="1" customFormat="1" ht="30">
      <c r="A22" s="9" t="s">
        <v>29</v>
      </c>
      <c r="B22" s="14" t="s">
        <v>18</v>
      </c>
      <c r="C22" s="14" t="s">
        <v>22</v>
      </c>
      <c r="D22" s="14" t="s">
        <v>30</v>
      </c>
      <c r="E22" s="15">
        <f>414678.19</f>
        <v>414678.19</v>
      </c>
      <c r="F22" s="25"/>
    </row>
    <row r="23" spans="1:6" s="1" customFormat="1" ht="12.75">
      <c r="A23" s="9" t="s">
        <v>31</v>
      </c>
      <c r="B23" s="14" t="s">
        <v>18</v>
      </c>
      <c r="C23" s="14" t="s">
        <v>32</v>
      </c>
      <c r="D23" s="14" t="s">
        <v>0</v>
      </c>
      <c r="E23" s="15">
        <f>400631.91</f>
        <v>400631.91</v>
      </c>
      <c r="F23" s="25"/>
    </row>
    <row r="24" spans="1:6" s="1" customFormat="1" ht="40.5">
      <c r="A24" s="9" t="s">
        <v>23</v>
      </c>
      <c r="B24" s="14" t="s">
        <v>18</v>
      </c>
      <c r="C24" s="14" t="s">
        <v>32</v>
      </c>
      <c r="D24" s="14" t="s">
        <v>24</v>
      </c>
      <c r="E24" s="15">
        <f>400631.91</f>
        <v>400631.91</v>
      </c>
      <c r="F24" s="25"/>
    </row>
    <row r="25" spans="1:6" s="1" customFormat="1" ht="20.25">
      <c r="A25" s="9" t="s">
        <v>25</v>
      </c>
      <c r="B25" s="14" t="s">
        <v>18</v>
      </c>
      <c r="C25" s="14" t="s">
        <v>32</v>
      </c>
      <c r="D25" s="14" t="s">
        <v>26</v>
      </c>
      <c r="E25" s="15">
        <f>400631.91</f>
        <v>400631.91</v>
      </c>
      <c r="F25" s="25"/>
    </row>
    <row r="26" spans="1:6" s="1" customFormat="1" ht="20.25">
      <c r="A26" s="9" t="s">
        <v>27</v>
      </c>
      <c r="B26" s="14" t="s">
        <v>18</v>
      </c>
      <c r="C26" s="14" t="s">
        <v>32</v>
      </c>
      <c r="D26" s="14" t="s">
        <v>28</v>
      </c>
      <c r="E26" s="15">
        <f>307705</f>
        <v>307705</v>
      </c>
      <c r="F26" s="25"/>
    </row>
    <row r="27" spans="1:6" s="1" customFormat="1" ht="30">
      <c r="A27" s="9" t="s">
        <v>29</v>
      </c>
      <c r="B27" s="14" t="s">
        <v>18</v>
      </c>
      <c r="C27" s="14" t="s">
        <v>32</v>
      </c>
      <c r="D27" s="14" t="s">
        <v>30</v>
      </c>
      <c r="E27" s="15">
        <f>92926.91</f>
        <v>92926.91</v>
      </c>
      <c r="F27" s="25"/>
    </row>
    <row r="28" spans="1:6" s="1" customFormat="1" ht="30">
      <c r="A28" s="9" t="s">
        <v>33</v>
      </c>
      <c r="B28" s="14" t="s">
        <v>34</v>
      </c>
      <c r="C28" s="14" t="s">
        <v>0</v>
      </c>
      <c r="D28" s="14" t="s">
        <v>0</v>
      </c>
      <c r="E28" s="15">
        <f>12792288.13</f>
        <v>12792288.13</v>
      </c>
      <c r="F28" s="25"/>
    </row>
    <row r="29" spans="1:6" s="1" customFormat="1" ht="12.75">
      <c r="A29" s="9" t="s">
        <v>19</v>
      </c>
      <c r="B29" s="14" t="s">
        <v>34</v>
      </c>
      <c r="C29" s="14" t="s">
        <v>20</v>
      </c>
      <c r="D29" s="14" t="s">
        <v>0</v>
      </c>
      <c r="E29" s="15">
        <f>12792288.13</f>
        <v>12792288.13</v>
      </c>
      <c r="F29" s="25"/>
    </row>
    <row r="30" spans="1:6" s="1" customFormat="1" ht="20.25">
      <c r="A30" s="9" t="s">
        <v>35</v>
      </c>
      <c r="B30" s="14" t="s">
        <v>34</v>
      </c>
      <c r="C30" s="14" t="s">
        <v>36</v>
      </c>
      <c r="D30" s="14" t="s">
        <v>0</v>
      </c>
      <c r="E30" s="15">
        <f>12666471.45</f>
        <v>12666471.45</v>
      </c>
      <c r="F30" s="25"/>
    </row>
    <row r="31" spans="1:6" s="1" customFormat="1" ht="40.5">
      <c r="A31" s="9" t="s">
        <v>23</v>
      </c>
      <c r="B31" s="14" t="s">
        <v>34</v>
      </c>
      <c r="C31" s="14" t="s">
        <v>36</v>
      </c>
      <c r="D31" s="14" t="s">
        <v>24</v>
      </c>
      <c r="E31" s="15">
        <f>12463818.45</f>
        <v>12463818.45</v>
      </c>
      <c r="F31" s="25"/>
    </row>
    <row r="32" spans="1:6" s="1" customFormat="1" ht="20.25">
      <c r="A32" s="9" t="s">
        <v>25</v>
      </c>
      <c r="B32" s="14" t="s">
        <v>34</v>
      </c>
      <c r="C32" s="14" t="s">
        <v>36</v>
      </c>
      <c r="D32" s="14" t="s">
        <v>26</v>
      </c>
      <c r="E32" s="15">
        <f>12463818.45</f>
        <v>12463818.45</v>
      </c>
      <c r="F32" s="25"/>
    </row>
    <row r="33" spans="1:6" s="1" customFormat="1" ht="20.25">
      <c r="A33" s="9" t="s">
        <v>27</v>
      </c>
      <c r="B33" s="14" t="s">
        <v>34</v>
      </c>
      <c r="C33" s="14" t="s">
        <v>36</v>
      </c>
      <c r="D33" s="14" t="s">
        <v>28</v>
      </c>
      <c r="E33" s="15">
        <f>9724462.24</f>
        <v>9724462.24</v>
      </c>
      <c r="F33" s="25"/>
    </row>
    <row r="34" spans="1:6" s="1" customFormat="1" ht="30">
      <c r="A34" s="9" t="s">
        <v>37</v>
      </c>
      <c r="B34" s="14" t="s">
        <v>34</v>
      </c>
      <c r="C34" s="14" t="s">
        <v>36</v>
      </c>
      <c r="D34" s="14" t="s">
        <v>38</v>
      </c>
      <c r="E34" s="15">
        <f>65787.7</f>
        <v>65787.7</v>
      </c>
      <c r="F34" s="25"/>
    </row>
    <row r="35" spans="1:6" s="1" customFormat="1" ht="30">
      <c r="A35" s="9" t="s">
        <v>29</v>
      </c>
      <c r="B35" s="14" t="s">
        <v>34</v>
      </c>
      <c r="C35" s="14" t="s">
        <v>36</v>
      </c>
      <c r="D35" s="14" t="s">
        <v>30</v>
      </c>
      <c r="E35" s="15">
        <f>2673568.51</f>
        <v>2673568.51</v>
      </c>
      <c r="F35" s="25"/>
    </row>
    <row r="36" spans="1:6" s="1" customFormat="1" ht="12.75">
      <c r="A36" s="9" t="s">
        <v>39</v>
      </c>
      <c r="B36" s="14" t="s">
        <v>34</v>
      </c>
      <c r="C36" s="14" t="s">
        <v>36</v>
      </c>
      <c r="D36" s="14" t="s">
        <v>40</v>
      </c>
      <c r="E36" s="15">
        <f>202653</f>
        <v>202653</v>
      </c>
      <c r="F36" s="25"/>
    </row>
    <row r="37" spans="1:6" s="1" customFormat="1" ht="12.75">
      <c r="A37" s="9" t="s">
        <v>41</v>
      </c>
      <c r="B37" s="14" t="s">
        <v>34</v>
      </c>
      <c r="C37" s="14" t="s">
        <v>36</v>
      </c>
      <c r="D37" s="14" t="s">
        <v>42</v>
      </c>
      <c r="E37" s="15">
        <f>202653</f>
        <v>202653</v>
      </c>
      <c r="F37" s="25"/>
    </row>
    <row r="38" spans="1:6" s="1" customFormat="1" ht="30">
      <c r="A38" s="9" t="s">
        <v>43</v>
      </c>
      <c r="B38" s="14" t="s">
        <v>34</v>
      </c>
      <c r="C38" s="14" t="s">
        <v>44</v>
      </c>
      <c r="D38" s="14" t="s">
        <v>0</v>
      </c>
      <c r="E38" s="15">
        <f>125816.68</f>
        <v>125816.68</v>
      </c>
      <c r="F38" s="25"/>
    </row>
    <row r="39" spans="1:6" s="1" customFormat="1" ht="40.5">
      <c r="A39" s="9" t="s">
        <v>23</v>
      </c>
      <c r="B39" s="14" t="s">
        <v>34</v>
      </c>
      <c r="C39" s="14" t="s">
        <v>44</v>
      </c>
      <c r="D39" s="14" t="s">
        <v>24</v>
      </c>
      <c r="E39" s="15">
        <f>125816.68</f>
        <v>125816.68</v>
      </c>
      <c r="F39" s="25"/>
    </row>
    <row r="40" spans="1:6" s="1" customFormat="1" ht="20.25">
      <c r="A40" s="9" t="s">
        <v>25</v>
      </c>
      <c r="B40" s="14" t="s">
        <v>34</v>
      </c>
      <c r="C40" s="14" t="s">
        <v>44</v>
      </c>
      <c r="D40" s="14" t="s">
        <v>26</v>
      </c>
      <c r="E40" s="15">
        <f>125816.68</f>
        <v>125816.68</v>
      </c>
      <c r="F40" s="25"/>
    </row>
    <row r="41" spans="1:6" s="1" customFormat="1" ht="20.25">
      <c r="A41" s="9" t="s">
        <v>27</v>
      </c>
      <c r="B41" s="14" t="s">
        <v>34</v>
      </c>
      <c r="C41" s="14" t="s">
        <v>44</v>
      </c>
      <c r="D41" s="14" t="s">
        <v>28</v>
      </c>
      <c r="E41" s="15">
        <f>96832.23</f>
        <v>96832.23</v>
      </c>
      <c r="F41" s="25"/>
    </row>
    <row r="42" spans="1:6" s="1" customFormat="1" ht="30">
      <c r="A42" s="9" t="s">
        <v>29</v>
      </c>
      <c r="B42" s="14" t="s">
        <v>34</v>
      </c>
      <c r="C42" s="14" t="s">
        <v>44</v>
      </c>
      <c r="D42" s="14" t="s">
        <v>30</v>
      </c>
      <c r="E42" s="15">
        <f>28984.45</f>
        <v>28984.45</v>
      </c>
      <c r="F42" s="25"/>
    </row>
    <row r="43" spans="1:6" s="1" customFormat="1" ht="12.75">
      <c r="A43" s="9" t="s">
        <v>45</v>
      </c>
      <c r="B43" s="14" t="s">
        <v>46</v>
      </c>
      <c r="C43" s="14" t="s">
        <v>0</v>
      </c>
      <c r="D43" s="14" t="s">
        <v>0</v>
      </c>
      <c r="E43" s="15">
        <f>588714</f>
        <v>588714</v>
      </c>
      <c r="F43" s="25"/>
    </row>
    <row r="44" spans="1:6" s="1" customFormat="1" ht="12.75">
      <c r="A44" s="9" t="s">
        <v>19</v>
      </c>
      <c r="B44" s="14" t="s">
        <v>46</v>
      </c>
      <c r="C44" s="14" t="s">
        <v>20</v>
      </c>
      <c r="D44" s="14" t="s">
        <v>0</v>
      </c>
      <c r="E44" s="15">
        <f>588714</f>
        <v>588714</v>
      </c>
      <c r="F44" s="25"/>
    </row>
    <row r="45" spans="1:6" s="1" customFormat="1" ht="20.25">
      <c r="A45" s="9" t="s">
        <v>47</v>
      </c>
      <c r="B45" s="14" t="s">
        <v>46</v>
      </c>
      <c r="C45" s="14" t="s">
        <v>48</v>
      </c>
      <c r="D45" s="14" t="s">
        <v>0</v>
      </c>
      <c r="E45" s="15">
        <f>588714</f>
        <v>588714</v>
      </c>
      <c r="F45" s="25"/>
    </row>
    <row r="46" spans="1:6" s="1" customFormat="1" ht="40.5">
      <c r="A46" s="9" t="s">
        <v>23</v>
      </c>
      <c r="B46" s="14" t="s">
        <v>46</v>
      </c>
      <c r="C46" s="14" t="s">
        <v>48</v>
      </c>
      <c r="D46" s="14" t="s">
        <v>24</v>
      </c>
      <c r="E46" s="15">
        <f>475852</f>
        <v>475852</v>
      </c>
      <c r="F46" s="25"/>
    </row>
    <row r="47" spans="1:6" s="1" customFormat="1" ht="20.25">
      <c r="A47" s="9" t="s">
        <v>25</v>
      </c>
      <c r="B47" s="14" t="s">
        <v>46</v>
      </c>
      <c r="C47" s="14" t="s">
        <v>48</v>
      </c>
      <c r="D47" s="14" t="s">
        <v>26</v>
      </c>
      <c r="E47" s="15">
        <f>475852</f>
        <v>475852</v>
      </c>
      <c r="F47" s="25"/>
    </row>
    <row r="48" spans="1:6" s="1" customFormat="1" ht="40.5">
      <c r="A48" s="9" t="s">
        <v>49</v>
      </c>
      <c r="B48" s="14" t="s">
        <v>46</v>
      </c>
      <c r="C48" s="14" t="s">
        <v>48</v>
      </c>
      <c r="D48" s="14" t="s">
        <v>50</v>
      </c>
      <c r="E48" s="15">
        <f>475852</f>
        <v>475852</v>
      </c>
      <c r="F48" s="25"/>
    </row>
    <row r="49" spans="1:6" s="1" customFormat="1" ht="12.75">
      <c r="A49" s="9" t="s">
        <v>51</v>
      </c>
      <c r="B49" s="14" t="s">
        <v>46</v>
      </c>
      <c r="C49" s="14" t="s">
        <v>48</v>
      </c>
      <c r="D49" s="14" t="s">
        <v>52</v>
      </c>
      <c r="E49" s="15">
        <f>112862</f>
        <v>112862</v>
      </c>
      <c r="F49" s="25"/>
    </row>
    <row r="50" spans="1:6" s="1" customFormat="1" ht="12.75">
      <c r="A50" s="9" t="s">
        <v>53</v>
      </c>
      <c r="B50" s="14" t="s">
        <v>46</v>
      </c>
      <c r="C50" s="14" t="s">
        <v>48</v>
      </c>
      <c r="D50" s="14" t="s">
        <v>54</v>
      </c>
      <c r="E50" s="15">
        <f>112862</f>
        <v>112862</v>
      </c>
      <c r="F50" s="25"/>
    </row>
    <row r="51" spans="1:6" s="1" customFormat="1" ht="12.75">
      <c r="A51" s="9" t="s">
        <v>55</v>
      </c>
      <c r="B51" s="14" t="s">
        <v>56</v>
      </c>
      <c r="C51" s="14" t="s">
        <v>0</v>
      </c>
      <c r="D51" s="14" t="s">
        <v>0</v>
      </c>
      <c r="E51" s="15">
        <f>2374198.08</f>
        <v>2374198.08</v>
      </c>
      <c r="F51" s="25"/>
    </row>
    <row r="52" spans="1:6" s="1" customFormat="1" ht="30">
      <c r="A52" s="9" t="s">
        <v>57</v>
      </c>
      <c r="B52" s="14" t="s">
        <v>56</v>
      </c>
      <c r="C52" s="14" t="s">
        <v>58</v>
      </c>
      <c r="D52" s="14" t="s">
        <v>0</v>
      </c>
      <c r="E52" s="15">
        <f>50000</f>
        <v>50000</v>
      </c>
      <c r="F52" s="25"/>
    </row>
    <row r="53" spans="1:6" s="1" customFormat="1" ht="40.5">
      <c r="A53" s="9" t="s">
        <v>59</v>
      </c>
      <c r="B53" s="14" t="s">
        <v>56</v>
      </c>
      <c r="C53" s="14" t="s">
        <v>60</v>
      </c>
      <c r="D53" s="14" t="s">
        <v>0</v>
      </c>
      <c r="E53" s="15">
        <f>50000</f>
        <v>50000</v>
      </c>
      <c r="F53" s="25"/>
    </row>
    <row r="54" spans="1:6" s="1" customFormat="1" ht="20.25">
      <c r="A54" s="9" t="s">
        <v>61</v>
      </c>
      <c r="B54" s="14" t="s">
        <v>56</v>
      </c>
      <c r="C54" s="14" t="s">
        <v>60</v>
      </c>
      <c r="D54" s="14" t="s">
        <v>62</v>
      </c>
      <c r="E54" s="15">
        <f>50000</f>
        <v>50000</v>
      </c>
      <c r="F54" s="25"/>
    </row>
    <row r="55" spans="1:6" s="1" customFormat="1" ht="20.25">
      <c r="A55" s="9" t="s">
        <v>63</v>
      </c>
      <c r="B55" s="14" t="s">
        <v>56</v>
      </c>
      <c r="C55" s="14" t="s">
        <v>60</v>
      </c>
      <c r="D55" s="14" t="s">
        <v>64</v>
      </c>
      <c r="E55" s="15">
        <f>50000</f>
        <v>50000</v>
      </c>
      <c r="F55" s="25"/>
    </row>
    <row r="56" spans="1:6" s="1" customFormat="1" ht="12.75">
      <c r="A56" s="9" t="s">
        <v>65</v>
      </c>
      <c r="B56" s="14" t="s">
        <v>56</v>
      </c>
      <c r="C56" s="14" t="s">
        <v>60</v>
      </c>
      <c r="D56" s="14" t="s">
        <v>66</v>
      </c>
      <c r="E56" s="15">
        <f>50000</f>
        <v>50000</v>
      </c>
      <c r="F56" s="25"/>
    </row>
    <row r="57" spans="1:6" s="1" customFormat="1" ht="12.75">
      <c r="A57" s="9" t="s">
        <v>19</v>
      </c>
      <c r="B57" s="14" t="s">
        <v>56</v>
      </c>
      <c r="C57" s="14" t="s">
        <v>20</v>
      </c>
      <c r="D57" s="14" t="s">
        <v>0</v>
      </c>
      <c r="E57" s="15">
        <f>2324198.08</f>
        <v>2324198.08</v>
      </c>
      <c r="F57" s="25"/>
    </row>
    <row r="58" spans="1:6" s="1" customFormat="1" ht="12.75">
      <c r="A58" s="9" t="s">
        <v>31</v>
      </c>
      <c r="B58" s="14" t="s">
        <v>56</v>
      </c>
      <c r="C58" s="14" t="s">
        <v>32</v>
      </c>
      <c r="D58" s="14" t="s">
        <v>0</v>
      </c>
      <c r="E58" s="15">
        <f>2324198.08</f>
        <v>2324198.08</v>
      </c>
      <c r="F58" s="25"/>
    </row>
    <row r="59" spans="1:6" s="1" customFormat="1" ht="40.5">
      <c r="A59" s="9" t="s">
        <v>23</v>
      </c>
      <c r="B59" s="14" t="s">
        <v>56</v>
      </c>
      <c r="C59" s="14" t="s">
        <v>32</v>
      </c>
      <c r="D59" s="14" t="s">
        <v>24</v>
      </c>
      <c r="E59" s="15">
        <f>130728.45</f>
        <v>130728.45</v>
      </c>
      <c r="F59" s="25"/>
    </row>
    <row r="60" spans="1:6" s="1" customFormat="1" ht="20.25">
      <c r="A60" s="9" t="s">
        <v>25</v>
      </c>
      <c r="B60" s="14" t="s">
        <v>56</v>
      </c>
      <c r="C60" s="14" t="s">
        <v>32</v>
      </c>
      <c r="D60" s="14" t="s">
        <v>26</v>
      </c>
      <c r="E60" s="15">
        <f>130728.45</f>
        <v>130728.45</v>
      </c>
      <c r="F60" s="25"/>
    </row>
    <row r="61" spans="1:6" s="1" customFormat="1" ht="30">
      <c r="A61" s="9" t="s">
        <v>37</v>
      </c>
      <c r="B61" s="14" t="s">
        <v>56</v>
      </c>
      <c r="C61" s="14" t="s">
        <v>32</v>
      </c>
      <c r="D61" s="14" t="s">
        <v>38</v>
      </c>
      <c r="E61" s="15">
        <f>130728.45</f>
        <v>130728.45</v>
      </c>
      <c r="F61" s="25"/>
    </row>
    <row r="62" spans="1:6" s="1" customFormat="1" ht="20.25">
      <c r="A62" s="9" t="s">
        <v>61</v>
      </c>
      <c r="B62" s="14" t="s">
        <v>56</v>
      </c>
      <c r="C62" s="14" t="s">
        <v>32</v>
      </c>
      <c r="D62" s="14" t="s">
        <v>62</v>
      </c>
      <c r="E62" s="15">
        <f>2002013.63</f>
        <v>2002013.63</v>
      </c>
      <c r="F62" s="25"/>
    </row>
    <row r="63" spans="1:6" s="1" customFormat="1" ht="20.25">
      <c r="A63" s="9" t="s">
        <v>63</v>
      </c>
      <c r="B63" s="14" t="s">
        <v>56</v>
      </c>
      <c r="C63" s="14" t="s">
        <v>32</v>
      </c>
      <c r="D63" s="14" t="s">
        <v>64</v>
      </c>
      <c r="E63" s="15">
        <f>2002013.63</f>
        <v>2002013.63</v>
      </c>
      <c r="F63" s="25"/>
    </row>
    <row r="64" spans="1:6" s="1" customFormat="1" ht="12.75">
      <c r="A64" s="9" t="s">
        <v>65</v>
      </c>
      <c r="B64" s="14" t="s">
        <v>56</v>
      </c>
      <c r="C64" s="14" t="s">
        <v>32</v>
      </c>
      <c r="D64" s="14" t="s">
        <v>66</v>
      </c>
      <c r="E64" s="15">
        <f>2002013.63</f>
        <v>2002013.63</v>
      </c>
      <c r="F64" s="25"/>
    </row>
    <row r="65" spans="1:6" s="1" customFormat="1" ht="12.75">
      <c r="A65" s="9" t="s">
        <v>51</v>
      </c>
      <c r="B65" s="14" t="s">
        <v>56</v>
      </c>
      <c r="C65" s="14" t="s">
        <v>32</v>
      </c>
      <c r="D65" s="14" t="s">
        <v>52</v>
      </c>
      <c r="E65" s="15">
        <f>191456</f>
        <v>191456</v>
      </c>
      <c r="F65" s="25"/>
    </row>
    <row r="66" spans="1:6" s="1" customFormat="1" ht="12.75">
      <c r="A66" s="9" t="s">
        <v>67</v>
      </c>
      <c r="B66" s="14" t="s">
        <v>56</v>
      </c>
      <c r="C66" s="14" t="s">
        <v>32</v>
      </c>
      <c r="D66" s="14" t="s">
        <v>68</v>
      </c>
      <c r="E66" s="15">
        <f>191456</f>
        <v>191456</v>
      </c>
      <c r="F66" s="25"/>
    </row>
    <row r="67" spans="1:6" s="1" customFormat="1" ht="20.25">
      <c r="A67" s="9" t="s">
        <v>69</v>
      </c>
      <c r="B67" s="14" t="s">
        <v>56</v>
      </c>
      <c r="C67" s="14" t="s">
        <v>32</v>
      </c>
      <c r="D67" s="14" t="s">
        <v>70</v>
      </c>
      <c r="E67" s="15">
        <f>5000</f>
        <v>5000</v>
      </c>
      <c r="F67" s="25"/>
    </row>
    <row r="68" spans="1:6" s="1" customFormat="1" ht="12.75">
      <c r="A68" s="9" t="s">
        <v>71</v>
      </c>
      <c r="B68" s="14" t="s">
        <v>56</v>
      </c>
      <c r="C68" s="14" t="s">
        <v>32</v>
      </c>
      <c r="D68" s="14" t="s">
        <v>72</v>
      </c>
      <c r="E68" s="15">
        <f>1146</f>
        <v>1146</v>
      </c>
      <c r="F68" s="25"/>
    </row>
    <row r="69" spans="1:6" s="1" customFormat="1" ht="12.75">
      <c r="A69" s="9" t="s">
        <v>73</v>
      </c>
      <c r="B69" s="14" t="s">
        <v>56</v>
      </c>
      <c r="C69" s="14" t="s">
        <v>32</v>
      </c>
      <c r="D69" s="14" t="s">
        <v>74</v>
      </c>
      <c r="E69" s="15">
        <f>185310</f>
        <v>185310</v>
      </c>
      <c r="F69" s="25"/>
    </row>
    <row r="70" spans="1:6" s="1" customFormat="1" ht="12.75">
      <c r="A70" s="9" t="s">
        <v>75</v>
      </c>
      <c r="B70" s="14" t="s">
        <v>76</v>
      </c>
      <c r="C70" s="14" t="s">
        <v>0</v>
      </c>
      <c r="D70" s="14" t="s">
        <v>0</v>
      </c>
      <c r="E70" s="15">
        <f>393800</f>
        <v>393800</v>
      </c>
      <c r="F70" s="26">
        <f>E70</f>
        <v>393800</v>
      </c>
    </row>
    <row r="71" spans="1:6" s="1" customFormat="1" ht="12.75">
      <c r="A71" s="9" t="s">
        <v>77</v>
      </c>
      <c r="B71" s="14" t="s">
        <v>78</v>
      </c>
      <c r="C71" s="14" t="s">
        <v>0</v>
      </c>
      <c r="D71" s="14" t="s">
        <v>0</v>
      </c>
      <c r="E71" s="15">
        <f>393800</f>
        <v>393800</v>
      </c>
      <c r="F71" s="26">
        <f aca="true" t="shared" si="0" ref="F71:F82">E71</f>
        <v>393800</v>
      </c>
    </row>
    <row r="72" spans="1:6" s="1" customFormat="1" ht="12.75">
      <c r="A72" s="9" t="s">
        <v>19</v>
      </c>
      <c r="B72" s="14" t="s">
        <v>78</v>
      </c>
      <c r="C72" s="14" t="s">
        <v>20</v>
      </c>
      <c r="D72" s="14" t="s">
        <v>0</v>
      </c>
      <c r="E72" s="15">
        <f>393800</f>
        <v>393800</v>
      </c>
      <c r="F72" s="26">
        <f t="shared" si="0"/>
        <v>393800</v>
      </c>
    </row>
    <row r="73" spans="1:6" s="1" customFormat="1" ht="20.25">
      <c r="A73" s="9" t="s">
        <v>79</v>
      </c>
      <c r="B73" s="14" t="s">
        <v>78</v>
      </c>
      <c r="C73" s="14" t="s">
        <v>80</v>
      </c>
      <c r="D73" s="14" t="s">
        <v>0</v>
      </c>
      <c r="E73" s="15">
        <f>393800</f>
        <v>393800</v>
      </c>
      <c r="F73" s="26">
        <f t="shared" si="0"/>
        <v>393800</v>
      </c>
    </row>
    <row r="74" spans="1:6" s="1" customFormat="1" ht="40.5">
      <c r="A74" s="9" t="s">
        <v>23</v>
      </c>
      <c r="B74" s="14" t="s">
        <v>78</v>
      </c>
      <c r="C74" s="14" t="s">
        <v>80</v>
      </c>
      <c r="D74" s="14" t="s">
        <v>24</v>
      </c>
      <c r="E74" s="15">
        <f>364800</f>
        <v>364800</v>
      </c>
      <c r="F74" s="26">
        <f t="shared" si="0"/>
        <v>364800</v>
      </c>
    </row>
    <row r="75" spans="1:6" s="1" customFormat="1" ht="20.25">
      <c r="A75" s="9" t="s">
        <v>25</v>
      </c>
      <c r="B75" s="14" t="s">
        <v>78</v>
      </c>
      <c r="C75" s="14" t="s">
        <v>80</v>
      </c>
      <c r="D75" s="14" t="s">
        <v>26</v>
      </c>
      <c r="E75" s="15">
        <f>364800</f>
        <v>364800</v>
      </c>
      <c r="F75" s="26">
        <f t="shared" si="0"/>
        <v>364800</v>
      </c>
    </row>
    <row r="76" spans="1:6" s="1" customFormat="1" ht="20.25">
      <c r="A76" s="9" t="s">
        <v>27</v>
      </c>
      <c r="B76" s="14" t="s">
        <v>78</v>
      </c>
      <c r="C76" s="14" t="s">
        <v>80</v>
      </c>
      <c r="D76" s="14" t="s">
        <v>28</v>
      </c>
      <c r="E76" s="15">
        <f>277317.8</f>
        <v>277317.8</v>
      </c>
      <c r="F76" s="26">
        <f t="shared" si="0"/>
        <v>277317.8</v>
      </c>
    </row>
    <row r="77" spans="1:6" s="1" customFormat="1" ht="30">
      <c r="A77" s="9" t="s">
        <v>37</v>
      </c>
      <c r="B77" s="14" t="s">
        <v>78</v>
      </c>
      <c r="C77" s="14" t="s">
        <v>80</v>
      </c>
      <c r="D77" s="14" t="s">
        <v>38</v>
      </c>
      <c r="E77" s="15">
        <f>3733.2</f>
        <v>3733.2</v>
      </c>
      <c r="F77" s="26">
        <f t="shared" si="0"/>
        <v>3733.2</v>
      </c>
    </row>
    <row r="78" spans="1:6" s="1" customFormat="1" ht="30">
      <c r="A78" s="9" t="s">
        <v>29</v>
      </c>
      <c r="B78" s="14" t="s">
        <v>78</v>
      </c>
      <c r="C78" s="14" t="s">
        <v>80</v>
      </c>
      <c r="D78" s="14" t="s">
        <v>30</v>
      </c>
      <c r="E78" s="15">
        <f>83749</f>
        <v>83749</v>
      </c>
      <c r="F78" s="26">
        <f t="shared" si="0"/>
        <v>83749</v>
      </c>
    </row>
    <row r="79" spans="1:6" s="1" customFormat="1" ht="20.25">
      <c r="A79" s="9" t="s">
        <v>61</v>
      </c>
      <c r="B79" s="14" t="s">
        <v>78</v>
      </c>
      <c r="C79" s="14" t="s">
        <v>80</v>
      </c>
      <c r="D79" s="14" t="s">
        <v>62</v>
      </c>
      <c r="E79" s="15">
        <f>29000</f>
        <v>29000</v>
      </c>
      <c r="F79" s="26">
        <f t="shared" si="0"/>
        <v>29000</v>
      </c>
    </row>
    <row r="80" spans="1:6" s="1" customFormat="1" ht="20.25">
      <c r="A80" s="9" t="s">
        <v>63</v>
      </c>
      <c r="B80" s="14" t="s">
        <v>78</v>
      </c>
      <c r="C80" s="14" t="s">
        <v>80</v>
      </c>
      <c r="D80" s="14" t="s">
        <v>64</v>
      </c>
      <c r="E80" s="15">
        <f>29000</f>
        <v>29000</v>
      </c>
      <c r="F80" s="26">
        <f t="shared" si="0"/>
        <v>29000</v>
      </c>
    </row>
    <row r="81" spans="1:6" s="1" customFormat="1" ht="20.25">
      <c r="A81" s="9" t="s">
        <v>81</v>
      </c>
      <c r="B81" s="14" t="s">
        <v>78</v>
      </c>
      <c r="C81" s="14" t="s">
        <v>80</v>
      </c>
      <c r="D81" s="14" t="s">
        <v>82</v>
      </c>
      <c r="E81" s="15">
        <f>5000</f>
        <v>5000</v>
      </c>
      <c r="F81" s="26">
        <f t="shared" si="0"/>
        <v>5000</v>
      </c>
    </row>
    <row r="82" spans="1:6" s="1" customFormat="1" ht="12.75">
      <c r="A82" s="9" t="s">
        <v>65</v>
      </c>
      <c r="B82" s="14" t="s">
        <v>78</v>
      </c>
      <c r="C82" s="14" t="s">
        <v>80</v>
      </c>
      <c r="D82" s="14" t="s">
        <v>66</v>
      </c>
      <c r="E82" s="15">
        <f>24000</f>
        <v>24000</v>
      </c>
      <c r="F82" s="26">
        <f t="shared" si="0"/>
        <v>24000</v>
      </c>
    </row>
    <row r="83" spans="1:6" s="1" customFormat="1" ht="20.25">
      <c r="A83" s="9" t="s">
        <v>83</v>
      </c>
      <c r="B83" s="14" t="s">
        <v>84</v>
      </c>
      <c r="C83" s="14" t="s">
        <v>0</v>
      </c>
      <c r="D83" s="14" t="s">
        <v>0</v>
      </c>
      <c r="E83" s="15">
        <f>430142</f>
        <v>430142</v>
      </c>
      <c r="F83" s="27">
        <v>71330</v>
      </c>
    </row>
    <row r="84" spans="1:6" s="1" customFormat="1" ht="12.75">
      <c r="A84" s="9" t="s">
        <v>85</v>
      </c>
      <c r="B84" s="14" t="s">
        <v>86</v>
      </c>
      <c r="C84" s="14" t="s">
        <v>0</v>
      </c>
      <c r="D84" s="14" t="s">
        <v>0</v>
      </c>
      <c r="E84" s="15">
        <f>71330</f>
        <v>71330</v>
      </c>
      <c r="F84" s="26">
        <f>E84</f>
        <v>71330</v>
      </c>
    </row>
    <row r="85" spans="1:6" s="1" customFormat="1" ht="12.75">
      <c r="A85" s="9" t="s">
        <v>19</v>
      </c>
      <c r="B85" s="14" t="s">
        <v>86</v>
      </c>
      <c r="C85" s="14" t="s">
        <v>20</v>
      </c>
      <c r="D85" s="14" t="s">
        <v>0</v>
      </c>
      <c r="E85" s="15">
        <f>71330</f>
        <v>71330</v>
      </c>
      <c r="F85" s="26">
        <f aca="true" t="shared" si="1" ref="F85:F95">E85</f>
        <v>71330</v>
      </c>
    </row>
    <row r="86" spans="1:6" s="1" customFormat="1" ht="71.25">
      <c r="A86" s="9" t="s">
        <v>87</v>
      </c>
      <c r="B86" s="14" t="s">
        <v>86</v>
      </c>
      <c r="C86" s="14" t="s">
        <v>88</v>
      </c>
      <c r="D86" s="14" t="s">
        <v>0</v>
      </c>
      <c r="E86" s="15">
        <f>62580</f>
        <v>62580</v>
      </c>
      <c r="F86" s="26">
        <f t="shared" si="1"/>
        <v>62580</v>
      </c>
    </row>
    <row r="87" spans="1:6" s="1" customFormat="1" ht="40.5">
      <c r="A87" s="9" t="s">
        <v>23</v>
      </c>
      <c r="B87" s="14" t="s">
        <v>86</v>
      </c>
      <c r="C87" s="14" t="s">
        <v>88</v>
      </c>
      <c r="D87" s="14" t="s">
        <v>24</v>
      </c>
      <c r="E87" s="15">
        <f>62580</f>
        <v>62580</v>
      </c>
      <c r="F87" s="26">
        <f t="shared" si="1"/>
        <v>62580</v>
      </c>
    </row>
    <row r="88" spans="1:6" s="1" customFormat="1" ht="20.25">
      <c r="A88" s="9" t="s">
        <v>25</v>
      </c>
      <c r="B88" s="14" t="s">
        <v>86</v>
      </c>
      <c r="C88" s="14" t="s">
        <v>88</v>
      </c>
      <c r="D88" s="14" t="s">
        <v>26</v>
      </c>
      <c r="E88" s="15">
        <f>62580</f>
        <v>62580</v>
      </c>
      <c r="F88" s="26">
        <f t="shared" si="1"/>
        <v>62580</v>
      </c>
    </row>
    <row r="89" spans="1:6" s="1" customFormat="1" ht="20.25">
      <c r="A89" s="9" t="s">
        <v>27</v>
      </c>
      <c r="B89" s="14" t="s">
        <v>86</v>
      </c>
      <c r="C89" s="14" t="s">
        <v>88</v>
      </c>
      <c r="D89" s="14" t="s">
        <v>28</v>
      </c>
      <c r="E89" s="15">
        <f>48064</f>
        <v>48064</v>
      </c>
      <c r="F89" s="26">
        <f t="shared" si="1"/>
        <v>48064</v>
      </c>
    </row>
    <row r="90" spans="1:6" s="1" customFormat="1" ht="30">
      <c r="A90" s="9" t="s">
        <v>29</v>
      </c>
      <c r="B90" s="14" t="s">
        <v>86</v>
      </c>
      <c r="C90" s="14" t="s">
        <v>88</v>
      </c>
      <c r="D90" s="14" t="s">
        <v>30</v>
      </c>
      <c r="E90" s="15">
        <f>14516</f>
        <v>14516</v>
      </c>
      <c r="F90" s="26">
        <f t="shared" si="1"/>
        <v>14516</v>
      </c>
    </row>
    <row r="91" spans="1:6" s="1" customFormat="1" ht="71.25">
      <c r="A91" s="9" t="s">
        <v>89</v>
      </c>
      <c r="B91" s="14" t="s">
        <v>86</v>
      </c>
      <c r="C91" s="14" t="s">
        <v>90</v>
      </c>
      <c r="D91" s="14" t="s">
        <v>0</v>
      </c>
      <c r="E91" s="15">
        <f>8750</f>
        <v>8750</v>
      </c>
      <c r="F91" s="26">
        <f t="shared" si="1"/>
        <v>8750</v>
      </c>
    </row>
    <row r="92" spans="1:6" s="1" customFormat="1" ht="40.5">
      <c r="A92" s="9" t="s">
        <v>23</v>
      </c>
      <c r="B92" s="14" t="s">
        <v>86</v>
      </c>
      <c r="C92" s="14" t="s">
        <v>90</v>
      </c>
      <c r="D92" s="14" t="s">
        <v>24</v>
      </c>
      <c r="E92" s="15">
        <f>8750</f>
        <v>8750</v>
      </c>
      <c r="F92" s="26">
        <f t="shared" si="1"/>
        <v>8750</v>
      </c>
    </row>
    <row r="93" spans="1:6" s="1" customFormat="1" ht="20.25">
      <c r="A93" s="9" t="s">
        <v>25</v>
      </c>
      <c r="B93" s="14" t="s">
        <v>86</v>
      </c>
      <c r="C93" s="14" t="s">
        <v>90</v>
      </c>
      <c r="D93" s="14" t="s">
        <v>26</v>
      </c>
      <c r="E93" s="15">
        <f>8750</f>
        <v>8750</v>
      </c>
      <c r="F93" s="26">
        <f t="shared" si="1"/>
        <v>8750</v>
      </c>
    </row>
    <row r="94" spans="1:6" s="1" customFormat="1" ht="20.25">
      <c r="A94" s="9" t="s">
        <v>27</v>
      </c>
      <c r="B94" s="14" t="s">
        <v>86</v>
      </c>
      <c r="C94" s="14" t="s">
        <v>90</v>
      </c>
      <c r="D94" s="14" t="s">
        <v>28</v>
      </c>
      <c r="E94" s="15">
        <f>6720.43</f>
        <v>6720.43</v>
      </c>
      <c r="F94" s="26">
        <f t="shared" si="1"/>
        <v>6720.43</v>
      </c>
    </row>
    <row r="95" spans="1:6" s="1" customFormat="1" ht="30">
      <c r="A95" s="9" t="s">
        <v>29</v>
      </c>
      <c r="B95" s="14" t="s">
        <v>86</v>
      </c>
      <c r="C95" s="14" t="s">
        <v>90</v>
      </c>
      <c r="D95" s="14" t="s">
        <v>30</v>
      </c>
      <c r="E95" s="15">
        <f>2029.57</f>
        <v>2029.57</v>
      </c>
      <c r="F95" s="26">
        <f t="shared" si="1"/>
        <v>2029.57</v>
      </c>
    </row>
    <row r="96" spans="1:6" s="1" customFormat="1" ht="20.25">
      <c r="A96" s="9" t="s">
        <v>91</v>
      </c>
      <c r="B96" s="14" t="s">
        <v>92</v>
      </c>
      <c r="C96" s="14" t="s">
        <v>0</v>
      </c>
      <c r="D96" s="14" t="s">
        <v>0</v>
      </c>
      <c r="E96" s="15">
        <f>358812</f>
        <v>358812</v>
      </c>
      <c r="F96" s="25"/>
    </row>
    <row r="97" spans="1:6" s="1" customFormat="1" ht="30">
      <c r="A97" s="9" t="s">
        <v>93</v>
      </c>
      <c r="B97" s="14" t="s">
        <v>92</v>
      </c>
      <c r="C97" s="14" t="s">
        <v>94</v>
      </c>
      <c r="D97" s="14" t="s">
        <v>0</v>
      </c>
      <c r="E97" s="15">
        <f aca="true" t="shared" si="2" ref="E97:E102">15000</f>
        <v>15000</v>
      </c>
      <c r="F97" s="25"/>
    </row>
    <row r="98" spans="1:6" s="1" customFormat="1" ht="40.5">
      <c r="A98" s="9" t="s">
        <v>282</v>
      </c>
      <c r="B98" s="14" t="s">
        <v>92</v>
      </c>
      <c r="C98" s="14" t="s">
        <v>95</v>
      </c>
      <c r="D98" s="14" t="s">
        <v>0</v>
      </c>
      <c r="E98" s="15">
        <f t="shared" si="2"/>
        <v>15000</v>
      </c>
      <c r="F98" s="25"/>
    </row>
    <row r="99" spans="1:6" s="1" customFormat="1" ht="40.5">
      <c r="A99" s="9" t="s">
        <v>283</v>
      </c>
      <c r="B99" s="14" t="s">
        <v>92</v>
      </c>
      <c r="C99" s="14" t="s">
        <v>96</v>
      </c>
      <c r="D99" s="14" t="s">
        <v>0</v>
      </c>
      <c r="E99" s="15">
        <f t="shared" si="2"/>
        <v>15000</v>
      </c>
      <c r="F99" s="25"/>
    </row>
    <row r="100" spans="1:6" s="1" customFormat="1" ht="20.25">
      <c r="A100" s="9" t="s">
        <v>61</v>
      </c>
      <c r="B100" s="14" t="s">
        <v>92</v>
      </c>
      <c r="C100" s="14" t="s">
        <v>96</v>
      </c>
      <c r="D100" s="14" t="s">
        <v>62</v>
      </c>
      <c r="E100" s="15">
        <f t="shared" si="2"/>
        <v>15000</v>
      </c>
      <c r="F100" s="25"/>
    </row>
    <row r="101" spans="1:6" s="1" customFormat="1" ht="20.25">
      <c r="A101" s="9" t="s">
        <v>63</v>
      </c>
      <c r="B101" s="14" t="s">
        <v>92</v>
      </c>
      <c r="C101" s="14" t="s">
        <v>96</v>
      </c>
      <c r="D101" s="14" t="s">
        <v>64</v>
      </c>
      <c r="E101" s="15">
        <f t="shared" si="2"/>
        <v>15000</v>
      </c>
      <c r="F101" s="25"/>
    </row>
    <row r="102" spans="1:6" s="1" customFormat="1" ht="12.75">
      <c r="A102" s="9" t="s">
        <v>65</v>
      </c>
      <c r="B102" s="14" t="s">
        <v>92</v>
      </c>
      <c r="C102" s="14" t="s">
        <v>96</v>
      </c>
      <c r="D102" s="14" t="s">
        <v>66</v>
      </c>
      <c r="E102" s="15">
        <f t="shared" si="2"/>
        <v>15000</v>
      </c>
      <c r="F102" s="25"/>
    </row>
    <row r="103" spans="1:6" s="1" customFormat="1" ht="40.5">
      <c r="A103" s="9" t="s">
        <v>97</v>
      </c>
      <c r="B103" s="14" t="s">
        <v>92</v>
      </c>
      <c r="C103" s="14" t="s">
        <v>98</v>
      </c>
      <c r="D103" s="14" t="s">
        <v>0</v>
      </c>
      <c r="E103" s="15">
        <f aca="true" t="shared" si="3" ref="E103:E109">323882</f>
        <v>323882</v>
      </c>
      <c r="F103" s="25"/>
    </row>
    <row r="104" spans="1:6" s="1" customFormat="1" ht="40.5">
      <c r="A104" s="9" t="s">
        <v>99</v>
      </c>
      <c r="B104" s="14" t="s">
        <v>92</v>
      </c>
      <c r="C104" s="14" t="s">
        <v>100</v>
      </c>
      <c r="D104" s="14" t="s">
        <v>0</v>
      </c>
      <c r="E104" s="15">
        <f t="shared" si="3"/>
        <v>323882</v>
      </c>
      <c r="F104" s="25"/>
    </row>
    <row r="105" spans="1:6" s="1" customFormat="1" ht="40.5">
      <c r="A105" s="9" t="s">
        <v>101</v>
      </c>
      <c r="B105" s="14" t="s">
        <v>92</v>
      </c>
      <c r="C105" s="14" t="s">
        <v>102</v>
      </c>
      <c r="D105" s="14" t="s">
        <v>0</v>
      </c>
      <c r="E105" s="15">
        <f t="shared" si="3"/>
        <v>323882</v>
      </c>
      <c r="F105" s="25"/>
    </row>
    <row r="106" spans="1:6" s="1" customFormat="1" ht="51">
      <c r="A106" s="9" t="s">
        <v>103</v>
      </c>
      <c r="B106" s="14" t="s">
        <v>92</v>
      </c>
      <c r="C106" s="14" t="s">
        <v>104</v>
      </c>
      <c r="D106" s="14" t="s">
        <v>0</v>
      </c>
      <c r="E106" s="15">
        <f t="shared" si="3"/>
        <v>323882</v>
      </c>
      <c r="F106" s="25"/>
    </row>
    <row r="107" spans="1:6" s="1" customFormat="1" ht="20.25">
      <c r="A107" s="9" t="s">
        <v>61</v>
      </c>
      <c r="B107" s="14" t="s">
        <v>92</v>
      </c>
      <c r="C107" s="14" t="s">
        <v>104</v>
      </c>
      <c r="D107" s="14" t="s">
        <v>62</v>
      </c>
      <c r="E107" s="15">
        <f t="shared" si="3"/>
        <v>323882</v>
      </c>
      <c r="F107" s="25"/>
    </row>
    <row r="108" spans="1:6" s="1" customFormat="1" ht="20.25">
      <c r="A108" s="9" t="s">
        <v>63</v>
      </c>
      <c r="B108" s="14" t="s">
        <v>92</v>
      </c>
      <c r="C108" s="14" t="s">
        <v>104</v>
      </c>
      <c r="D108" s="14" t="s">
        <v>64</v>
      </c>
      <c r="E108" s="15">
        <f t="shared" si="3"/>
        <v>323882</v>
      </c>
      <c r="F108" s="25"/>
    </row>
    <row r="109" spans="1:6" s="1" customFormat="1" ht="12.75">
      <c r="A109" s="9" t="s">
        <v>65</v>
      </c>
      <c r="B109" s="14" t="s">
        <v>92</v>
      </c>
      <c r="C109" s="14" t="s">
        <v>104</v>
      </c>
      <c r="D109" s="14" t="s">
        <v>66</v>
      </c>
      <c r="E109" s="15">
        <f t="shared" si="3"/>
        <v>323882</v>
      </c>
      <c r="F109" s="25"/>
    </row>
    <row r="110" spans="1:6" s="1" customFormat="1" ht="12.75">
      <c r="A110" s="9" t="s">
        <v>19</v>
      </c>
      <c r="B110" s="14" t="s">
        <v>92</v>
      </c>
      <c r="C110" s="14" t="s">
        <v>20</v>
      </c>
      <c r="D110" s="14" t="s">
        <v>0</v>
      </c>
      <c r="E110" s="15">
        <f>19930</f>
        <v>19930</v>
      </c>
      <c r="F110" s="25"/>
    </row>
    <row r="111" spans="1:6" s="1" customFormat="1" ht="20.25">
      <c r="A111" s="9" t="s">
        <v>105</v>
      </c>
      <c r="B111" s="14" t="s">
        <v>92</v>
      </c>
      <c r="C111" s="14" t="s">
        <v>106</v>
      </c>
      <c r="D111" s="14" t="s">
        <v>0</v>
      </c>
      <c r="E111" s="15">
        <f>13950</f>
        <v>13950</v>
      </c>
      <c r="F111" s="25"/>
    </row>
    <row r="112" spans="1:6" s="1" customFormat="1" ht="20.25">
      <c r="A112" s="9" t="s">
        <v>61</v>
      </c>
      <c r="B112" s="14" t="s">
        <v>92</v>
      </c>
      <c r="C112" s="14" t="s">
        <v>106</v>
      </c>
      <c r="D112" s="14" t="s">
        <v>62</v>
      </c>
      <c r="E112" s="15">
        <f>13950</f>
        <v>13950</v>
      </c>
      <c r="F112" s="25"/>
    </row>
    <row r="113" spans="1:6" s="1" customFormat="1" ht="20.25">
      <c r="A113" s="9" t="s">
        <v>63</v>
      </c>
      <c r="B113" s="14" t="s">
        <v>92</v>
      </c>
      <c r="C113" s="14" t="s">
        <v>106</v>
      </c>
      <c r="D113" s="14" t="s">
        <v>64</v>
      </c>
      <c r="E113" s="15">
        <f>13950</f>
        <v>13950</v>
      </c>
      <c r="F113" s="25"/>
    </row>
    <row r="114" spans="1:6" s="1" customFormat="1" ht="12.75">
      <c r="A114" s="9" t="s">
        <v>65</v>
      </c>
      <c r="B114" s="14" t="s">
        <v>92</v>
      </c>
      <c r="C114" s="14" t="s">
        <v>106</v>
      </c>
      <c r="D114" s="14" t="s">
        <v>66</v>
      </c>
      <c r="E114" s="15">
        <f>13950</f>
        <v>13950</v>
      </c>
      <c r="F114" s="25"/>
    </row>
    <row r="115" spans="1:6" s="1" customFormat="1" ht="20.25">
      <c r="A115" s="9" t="s">
        <v>107</v>
      </c>
      <c r="B115" s="14" t="s">
        <v>92</v>
      </c>
      <c r="C115" s="14" t="s">
        <v>108</v>
      </c>
      <c r="D115" s="14" t="s">
        <v>0</v>
      </c>
      <c r="E115" s="15">
        <f>5980</f>
        <v>5980</v>
      </c>
      <c r="F115" s="25"/>
    </row>
    <row r="116" spans="1:6" s="1" customFormat="1" ht="20.25">
      <c r="A116" s="9" t="s">
        <v>61</v>
      </c>
      <c r="B116" s="14" t="s">
        <v>92</v>
      </c>
      <c r="C116" s="14" t="s">
        <v>108</v>
      </c>
      <c r="D116" s="14" t="s">
        <v>62</v>
      </c>
      <c r="E116" s="15">
        <f>5980</f>
        <v>5980</v>
      </c>
      <c r="F116" s="25"/>
    </row>
    <row r="117" spans="1:6" s="1" customFormat="1" ht="20.25">
      <c r="A117" s="9" t="s">
        <v>63</v>
      </c>
      <c r="B117" s="14" t="s">
        <v>92</v>
      </c>
      <c r="C117" s="14" t="s">
        <v>108</v>
      </c>
      <c r="D117" s="14" t="s">
        <v>64</v>
      </c>
      <c r="E117" s="15">
        <f>5980</f>
        <v>5980</v>
      </c>
      <c r="F117" s="25"/>
    </row>
    <row r="118" spans="1:6" s="1" customFormat="1" ht="12.75">
      <c r="A118" s="9" t="s">
        <v>65</v>
      </c>
      <c r="B118" s="14" t="s">
        <v>92</v>
      </c>
      <c r="C118" s="14" t="s">
        <v>108</v>
      </c>
      <c r="D118" s="14" t="s">
        <v>66</v>
      </c>
      <c r="E118" s="15">
        <f>5980</f>
        <v>5980</v>
      </c>
      <c r="F118" s="25"/>
    </row>
    <row r="119" spans="1:6" s="1" customFormat="1" ht="12.75">
      <c r="A119" s="9" t="s">
        <v>109</v>
      </c>
      <c r="B119" s="14" t="s">
        <v>110</v>
      </c>
      <c r="C119" s="14" t="s">
        <v>0</v>
      </c>
      <c r="D119" s="14" t="s">
        <v>0</v>
      </c>
      <c r="E119" s="15">
        <f>20209314.31</f>
        <v>20209314.31</v>
      </c>
      <c r="F119" s="25"/>
    </row>
    <row r="120" spans="1:6" s="1" customFormat="1" ht="12.75">
      <c r="A120" s="9" t="s">
        <v>111</v>
      </c>
      <c r="B120" s="14" t="s">
        <v>112</v>
      </c>
      <c r="C120" s="14" t="s">
        <v>0</v>
      </c>
      <c r="D120" s="14" t="s">
        <v>0</v>
      </c>
      <c r="E120" s="15">
        <f>1027324.04</f>
        <v>1027324.04</v>
      </c>
      <c r="F120" s="25"/>
    </row>
    <row r="121" spans="1:6" s="1" customFormat="1" ht="12.75">
      <c r="A121" s="9" t="s">
        <v>19</v>
      </c>
      <c r="B121" s="14" t="s">
        <v>112</v>
      </c>
      <c r="C121" s="14" t="s">
        <v>20</v>
      </c>
      <c r="D121" s="14" t="s">
        <v>0</v>
      </c>
      <c r="E121" s="15">
        <f>1027324.04</f>
        <v>1027324.04</v>
      </c>
      <c r="F121" s="25"/>
    </row>
    <row r="122" spans="1:6" s="1" customFormat="1" ht="12.75">
      <c r="A122" s="9" t="s">
        <v>113</v>
      </c>
      <c r="B122" s="14" t="s">
        <v>112</v>
      </c>
      <c r="C122" s="14" t="s">
        <v>114</v>
      </c>
      <c r="D122" s="14" t="s">
        <v>0</v>
      </c>
      <c r="E122" s="15">
        <f>431297.53</f>
        <v>431297.53</v>
      </c>
      <c r="F122" s="25"/>
    </row>
    <row r="123" spans="1:6" s="1" customFormat="1" ht="40.5">
      <c r="A123" s="9" t="s">
        <v>23</v>
      </c>
      <c r="B123" s="14" t="s">
        <v>112</v>
      </c>
      <c r="C123" s="14" t="s">
        <v>114</v>
      </c>
      <c r="D123" s="14" t="s">
        <v>24</v>
      </c>
      <c r="E123" s="15">
        <f>431297.53</f>
        <v>431297.53</v>
      </c>
      <c r="F123" s="25"/>
    </row>
    <row r="124" spans="1:6" s="1" customFormat="1" ht="12.75">
      <c r="A124" s="9" t="s">
        <v>115</v>
      </c>
      <c r="B124" s="14" t="s">
        <v>112</v>
      </c>
      <c r="C124" s="14" t="s">
        <v>114</v>
      </c>
      <c r="D124" s="14" t="s">
        <v>116</v>
      </c>
      <c r="E124" s="15">
        <f>431297.53</f>
        <v>431297.53</v>
      </c>
      <c r="F124" s="25"/>
    </row>
    <row r="125" spans="1:6" s="1" customFormat="1" ht="12.75">
      <c r="A125" s="9" t="s">
        <v>117</v>
      </c>
      <c r="B125" s="14" t="s">
        <v>112</v>
      </c>
      <c r="C125" s="14" t="s">
        <v>114</v>
      </c>
      <c r="D125" s="14" t="s">
        <v>118</v>
      </c>
      <c r="E125" s="15">
        <f>331257.73</f>
        <v>331257.73</v>
      </c>
      <c r="F125" s="25"/>
    </row>
    <row r="126" spans="1:6" s="1" customFormat="1" ht="30">
      <c r="A126" s="9" t="s">
        <v>119</v>
      </c>
      <c r="B126" s="14" t="s">
        <v>112</v>
      </c>
      <c r="C126" s="14" t="s">
        <v>114</v>
      </c>
      <c r="D126" s="14" t="s">
        <v>120</v>
      </c>
      <c r="E126" s="15">
        <f>100039.8</f>
        <v>100039.8</v>
      </c>
      <c r="F126" s="25"/>
    </row>
    <row r="127" spans="1:6" s="1" customFormat="1" ht="20.25">
      <c r="A127" s="9" t="s">
        <v>121</v>
      </c>
      <c r="B127" s="14" t="s">
        <v>112</v>
      </c>
      <c r="C127" s="14" t="s">
        <v>122</v>
      </c>
      <c r="D127" s="14" t="s">
        <v>0</v>
      </c>
      <c r="E127" s="15">
        <f>596026.51</f>
        <v>596026.51</v>
      </c>
      <c r="F127" s="25"/>
    </row>
    <row r="128" spans="1:6" s="1" customFormat="1" ht="40.5">
      <c r="A128" s="9" t="s">
        <v>23</v>
      </c>
      <c r="B128" s="14" t="s">
        <v>112</v>
      </c>
      <c r="C128" s="14" t="s">
        <v>122</v>
      </c>
      <c r="D128" s="14" t="s">
        <v>24</v>
      </c>
      <c r="E128" s="15">
        <f>596026.51</f>
        <v>596026.51</v>
      </c>
      <c r="F128" s="25"/>
    </row>
    <row r="129" spans="1:6" s="1" customFormat="1" ht="12.75">
      <c r="A129" s="9" t="s">
        <v>115</v>
      </c>
      <c r="B129" s="14" t="s">
        <v>112</v>
      </c>
      <c r="C129" s="14" t="s">
        <v>122</v>
      </c>
      <c r="D129" s="14" t="s">
        <v>116</v>
      </c>
      <c r="E129" s="15">
        <f>596026.51</f>
        <v>596026.51</v>
      </c>
      <c r="F129" s="25"/>
    </row>
    <row r="130" spans="1:6" s="1" customFormat="1" ht="12.75">
      <c r="A130" s="9" t="s">
        <v>117</v>
      </c>
      <c r="B130" s="14" t="s">
        <v>112</v>
      </c>
      <c r="C130" s="14" t="s">
        <v>122</v>
      </c>
      <c r="D130" s="14" t="s">
        <v>118</v>
      </c>
      <c r="E130" s="15">
        <f>458640.95</f>
        <v>458640.95</v>
      </c>
      <c r="F130" s="25"/>
    </row>
    <row r="131" spans="1:6" s="1" customFormat="1" ht="30">
      <c r="A131" s="9" t="s">
        <v>119</v>
      </c>
      <c r="B131" s="14" t="s">
        <v>112</v>
      </c>
      <c r="C131" s="14" t="s">
        <v>122</v>
      </c>
      <c r="D131" s="14" t="s">
        <v>120</v>
      </c>
      <c r="E131" s="15">
        <f>137385.56</f>
        <v>137385.56</v>
      </c>
      <c r="F131" s="25"/>
    </row>
    <row r="132" spans="1:6" s="1" customFormat="1" ht="12.75">
      <c r="A132" s="9" t="s">
        <v>123</v>
      </c>
      <c r="B132" s="14" t="s">
        <v>124</v>
      </c>
      <c r="C132" s="14" t="s">
        <v>0</v>
      </c>
      <c r="D132" s="14" t="s">
        <v>0</v>
      </c>
      <c r="E132" s="15">
        <f>18559508</f>
        <v>18559508</v>
      </c>
      <c r="F132" s="25"/>
    </row>
    <row r="133" spans="1:6" s="1" customFormat="1" ht="30">
      <c r="A133" s="9" t="s">
        <v>125</v>
      </c>
      <c r="B133" s="14" t="s">
        <v>124</v>
      </c>
      <c r="C133" s="14" t="s">
        <v>126</v>
      </c>
      <c r="D133" s="14" t="s">
        <v>0</v>
      </c>
      <c r="E133" s="15">
        <f>4114737.74</f>
        <v>4114737.74</v>
      </c>
      <c r="F133" s="25"/>
    </row>
    <row r="134" spans="1:6" s="1" customFormat="1" ht="20.25">
      <c r="A134" s="9" t="s">
        <v>127</v>
      </c>
      <c r="B134" s="14" t="s">
        <v>124</v>
      </c>
      <c r="C134" s="14" t="s">
        <v>128</v>
      </c>
      <c r="D134" s="14" t="s">
        <v>0</v>
      </c>
      <c r="E134" s="15">
        <f>2861279.89</f>
        <v>2861279.89</v>
      </c>
      <c r="F134" s="25"/>
    </row>
    <row r="135" spans="1:6" s="1" customFormat="1" ht="20.25">
      <c r="A135" s="9" t="s">
        <v>129</v>
      </c>
      <c r="B135" s="14" t="s">
        <v>124</v>
      </c>
      <c r="C135" s="14" t="s">
        <v>130</v>
      </c>
      <c r="D135" s="14" t="s">
        <v>0</v>
      </c>
      <c r="E135" s="15">
        <f>2861279.89</f>
        <v>2861279.89</v>
      </c>
      <c r="F135" s="25"/>
    </row>
    <row r="136" spans="1:6" s="1" customFormat="1" ht="20.25">
      <c r="A136" s="9" t="s">
        <v>61</v>
      </c>
      <c r="B136" s="14" t="s">
        <v>124</v>
      </c>
      <c r="C136" s="14" t="s">
        <v>130</v>
      </c>
      <c r="D136" s="14" t="s">
        <v>62</v>
      </c>
      <c r="E136" s="15">
        <f>2861279.89</f>
        <v>2861279.89</v>
      </c>
      <c r="F136" s="25"/>
    </row>
    <row r="137" spans="1:6" s="1" customFormat="1" ht="20.25">
      <c r="A137" s="9" t="s">
        <v>63</v>
      </c>
      <c r="B137" s="14" t="s">
        <v>124</v>
      </c>
      <c r="C137" s="14" t="s">
        <v>130</v>
      </c>
      <c r="D137" s="14" t="s">
        <v>64</v>
      </c>
      <c r="E137" s="15">
        <f>2861279.89</f>
        <v>2861279.89</v>
      </c>
      <c r="F137" s="25"/>
    </row>
    <row r="138" spans="1:6" s="1" customFormat="1" ht="12.75">
      <c r="A138" s="9" t="s">
        <v>65</v>
      </c>
      <c r="B138" s="14" t="s">
        <v>124</v>
      </c>
      <c r="C138" s="14" t="s">
        <v>130</v>
      </c>
      <c r="D138" s="14" t="s">
        <v>66</v>
      </c>
      <c r="E138" s="15">
        <f>2861279.89</f>
        <v>2861279.89</v>
      </c>
      <c r="F138" s="25"/>
    </row>
    <row r="139" spans="1:6" s="1" customFormat="1" ht="20.25">
      <c r="A139" s="9" t="s">
        <v>131</v>
      </c>
      <c r="B139" s="14" t="s">
        <v>124</v>
      </c>
      <c r="C139" s="14" t="s">
        <v>132</v>
      </c>
      <c r="D139" s="14" t="s">
        <v>0</v>
      </c>
      <c r="E139" s="15">
        <f>767620</f>
        <v>767620</v>
      </c>
      <c r="F139" s="25"/>
    </row>
    <row r="140" spans="1:6" s="1" customFormat="1" ht="20.25">
      <c r="A140" s="9" t="s">
        <v>133</v>
      </c>
      <c r="B140" s="14" t="s">
        <v>124</v>
      </c>
      <c r="C140" s="14" t="s">
        <v>134</v>
      </c>
      <c r="D140" s="14" t="s">
        <v>0</v>
      </c>
      <c r="E140" s="15">
        <f>767620</f>
        <v>767620</v>
      </c>
      <c r="F140" s="25"/>
    </row>
    <row r="141" spans="1:6" s="1" customFormat="1" ht="20.25">
      <c r="A141" s="9" t="s">
        <v>61</v>
      </c>
      <c r="B141" s="14" t="s">
        <v>124</v>
      </c>
      <c r="C141" s="14" t="s">
        <v>134</v>
      </c>
      <c r="D141" s="14" t="s">
        <v>62</v>
      </c>
      <c r="E141" s="15">
        <f>767620</f>
        <v>767620</v>
      </c>
      <c r="F141" s="25"/>
    </row>
    <row r="142" spans="1:6" s="1" customFormat="1" ht="20.25">
      <c r="A142" s="9" t="s">
        <v>63</v>
      </c>
      <c r="B142" s="14" t="s">
        <v>124</v>
      </c>
      <c r="C142" s="14" t="s">
        <v>134</v>
      </c>
      <c r="D142" s="14" t="s">
        <v>64</v>
      </c>
      <c r="E142" s="15">
        <f>767620</f>
        <v>767620</v>
      </c>
      <c r="F142" s="25"/>
    </row>
    <row r="143" spans="1:6" s="1" customFormat="1" ht="12.75">
      <c r="A143" s="9" t="s">
        <v>65</v>
      </c>
      <c r="B143" s="14" t="s">
        <v>124</v>
      </c>
      <c r="C143" s="14" t="s">
        <v>134</v>
      </c>
      <c r="D143" s="14" t="s">
        <v>66</v>
      </c>
      <c r="E143" s="15">
        <f>767620</f>
        <v>767620</v>
      </c>
      <c r="F143" s="25"/>
    </row>
    <row r="144" spans="1:6" s="1" customFormat="1" ht="20.25">
      <c r="A144" s="9" t="s">
        <v>135</v>
      </c>
      <c r="B144" s="14" t="s">
        <v>124</v>
      </c>
      <c r="C144" s="14" t="s">
        <v>136</v>
      </c>
      <c r="D144" s="14" t="s">
        <v>0</v>
      </c>
      <c r="E144" s="15">
        <f>485837.85</f>
        <v>485837.85</v>
      </c>
      <c r="F144" s="25"/>
    </row>
    <row r="145" spans="1:6" s="1" customFormat="1" ht="20.25">
      <c r="A145" s="9" t="s">
        <v>137</v>
      </c>
      <c r="B145" s="14" t="s">
        <v>124</v>
      </c>
      <c r="C145" s="14" t="s">
        <v>138</v>
      </c>
      <c r="D145" s="14" t="s">
        <v>0</v>
      </c>
      <c r="E145" s="15">
        <f>485837.85</f>
        <v>485837.85</v>
      </c>
      <c r="F145" s="25"/>
    </row>
    <row r="146" spans="1:6" s="1" customFormat="1" ht="20.25">
      <c r="A146" s="9" t="s">
        <v>61</v>
      </c>
      <c r="B146" s="14" t="s">
        <v>124</v>
      </c>
      <c r="C146" s="14" t="s">
        <v>138</v>
      </c>
      <c r="D146" s="14" t="s">
        <v>62</v>
      </c>
      <c r="E146" s="15">
        <f>485837.85</f>
        <v>485837.85</v>
      </c>
      <c r="F146" s="25"/>
    </row>
    <row r="147" spans="1:6" s="1" customFormat="1" ht="20.25">
      <c r="A147" s="9" t="s">
        <v>63</v>
      </c>
      <c r="B147" s="14" t="s">
        <v>124</v>
      </c>
      <c r="C147" s="14" t="s">
        <v>138</v>
      </c>
      <c r="D147" s="14" t="s">
        <v>64</v>
      </c>
      <c r="E147" s="15">
        <f>485837.85</f>
        <v>485837.85</v>
      </c>
      <c r="F147" s="25"/>
    </row>
    <row r="148" spans="1:6" s="1" customFormat="1" ht="12.75">
      <c r="A148" s="9" t="s">
        <v>65</v>
      </c>
      <c r="B148" s="14" t="s">
        <v>124</v>
      </c>
      <c r="C148" s="14" t="s">
        <v>138</v>
      </c>
      <c r="D148" s="14" t="s">
        <v>66</v>
      </c>
      <c r="E148" s="15">
        <f>485837.85</f>
        <v>485837.85</v>
      </c>
      <c r="F148" s="25"/>
    </row>
    <row r="149" spans="1:6" s="1" customFormat="1" ht="12.75">
      <c r="A149" s="9" t="s">
        <v>19</v>
      </c>
      <c r="B149" s="14" t="s">
        <v>124</v>
      </c>
      <c r="C149" s="14" t="s">
        <v>20</v>
      </c>
      <c r="D149" s="14" t="s">
        <v>0</v>
      </c>
      <c r="E149" s="15">
        <f>14444770.26</f>
        <v>14444770.26</v>
      </c>
      <c r="F149" s="25"/>
    </row>
    <row r="150" spans="1:6" s="1" customFormat="1" ht="30">
      <c r="A150" s="9" t="s">
        <v>139</v>
      </c>
      <c r="B150" s="14" t="s">
        <v>124</v>
      </c>
      <c r="C150" s="14" t="s">
        <v>140</v>
      </c>
      <c r="D150" s="14" t="s">
        <v>0</v>
      </c>
      <c r="E150" s="15">
        <f>12536300</f>
        <v>12536300</v>
      </c>
      <c r="F150" s="25"/>
    </row>
    <row r="151" spans="1:6" s="1" customFormat="1" ht="12.75">
      <c r="A151" s="9" t="s">
        <v>39</v>
      </c>
      <c r="B151" s="14" t="s">
        <v>124</v>
      </c>
      <c r="C151" s="14" t="s">
        <v>140</v>
      </c>
      <c r="D151" s="14" t="s">
        <v>40</v>
      </c>
      <c r="E151" s="15">
        <f>12536300</f>
        <v>12536300</v>
      </c>
      <c r="F151" s="25"/>
    </row>
    <row r="152" spans="1:6" s="1" customFormat="1" ht="12.75">
      <c r="A152" s="9" t="s">
        <v>41</v>
      </c>
      <c r="B152" s="14" t="s">
        <v>124</v>
      </c>
      <c r="C152" s="14" t="s">
        <v>140</v>
      </c>
      <c r="D152" s="14" t="s">
        <v>42</v>
      </c>
      <c r="E152" s="15">
        <f>12536300</f>
        <v>12536300</v>
      </c>
      <c r="F152" s="25"/>
    </row>
    <row r="153" spans="1:6" s="1" customFormat="1" ht="30">
      <c r="A153" s="9" t="s">
        <v>141</v>
      </c>
      <c r="B153" s="14" t="s">
        <v>124</v>
      </c>
      <c r="C153" s="14" t="s">
        <v>142</v>
      </c>
      <c r="D153" s="14" t="s">
        <v>0</v>
      </c>
      <c r="E153" s="15">
        <f>1908470.26</f>
        <v>1908470.26</v>
      </c>
      <c r="F153" s="25"/>
    </row>
    <row r="154" spans="1:6" s="1" customFormat="1" ht="12.75">
      <c r="A154" s="9" t="s">
        <v>39</v>
      </c>
      <c r="B154" s="14" t="s">
        <v>124</v>
      </c>
      <c r="C154" s="14" t="s">
        <v>142</v>
      </c>
      <c r="D154" s="14" t="s">
        <v>40</v>
      </c>
      <c r="E154" s="15">
        <f>1908470.26</f>
        <v>1908470.26</v>
      </c>
      <c r="F154" s="25"/>
    </row>
    <row r="155" spans="1:6" s="1" customFormat="1" ht="12.75">
      <c r="A155" s="9" t="s">
        <v>41</v>
      </c>
      <c r="B155" s="14" t="s">
        <v>124</v>
      </c>
      <c r="C155" s="14" t="s">
        <v>142</v>
      </c>
      <c r="D155" s="14" t="s">
        <v>42</v>
      </c>
      <c r="E155" s="15">
        <f>1908470.26</f>
        <v>1908470.26</v>
      </c>
      <c r="F155" s="25"/>
    </row>
    <row r="156" spans="1:6" s="1" customFormat="1" ht="12.75">
      <c r="A156" s="9" t="s">
        <v>143</v>
      </c>
      <c r="B156" s="14" t="s">
        <v>144</v>
      </c>
      <c r="C156" s="14" t="s">
        <v>0</v>
      </c>
      <c r="D156" s="14" t="s">
        <v>0</v>
      </c>
      <c r="E156" s="15">
        <f>622482.27</f>
        <v>622482.27</v>
      </c>
      <c r="F156" s="25"/>
    </row>
    <row r="157" spans="1:6" s="1" customFormat="1" ht="40.5">
      <c r="A157" s="9" t="s">
        <v>145</v>
      </c>
      <c r="B157" s="14" t="s">
        <v>144</v>
      </c>
      <c r="C157" s="14" t="s">
        <v>146</v>
      </c>
      <c r="D157" s="14" t="s">
        <v>0</v>
      </c>
      <c r="E157" s="15">
        <f>424600.4</f>
        <v>424600.4</v>
      </c>
      <c r="F157" s="25"/>
    </row>
    <row r="158" spans="1:6" s="1" customFormat="1" ht="40.5">
      <c r="A158" s="9" t="s">
        <v>147</v>
      </c>
      <c r="B158" s="14" t="s">
        <v>144</v>
      </c>
      <c r="C158" s="14" t="s">
        <v>148</v>
      </c>
      <c r="D158" s="14" t="s">
        <v>0</v>
      </c>
      <c r="E158" s="15">
        <f>424600.4</f>
        <v>424600.4</v>
      </c>
      <c r="F158" s="25"/>
    </row>
    <row r="159" spans="1:6" s="1" customFormat="1" ht="20.25">
      <c r="A159" s="9" t="s">
        <v>61</v>
      </c>
      <c r="B159" s="14" t="s">
        <v>144</v>
      </c>
      <c r="C159" s="14" t="s">
        <v>148</v>
      </c>
      <c r="D159" s="14" t="s">
        <v>62</v>
      </c>
      <c r="E159" s="15">
        <f>424600.4</f>
        <v>424600.4</v>
      </c>
      <c r="F159" s="25"/>
    </row>
    <row r="160" spans="1:6" s="1" customFormat="1" ht="20.25">
      <c r="A160" s="9" t="s">
        <v>63</v>
      </c>
      <c r="B160" s="14" t="s">
        <v>144</v>
      </c>
      <c r="C160" s="14" t="s">
        <v>148</v>
      </c>
      <c r="D160" s="14" t="s">
        <v>64</v>
      </c>
      <c r="E160" s="15">
        <f>424600.4</f>
        <v>424600.4</v>
      </c>
      <c r="F160" s="25"/>
    </row>
    <row r="161" spans="1:6" s="1" customFormat="1" ht="20.25">
      <c r="A161" s="9" t="s">
        <v>81</v>
      </c>
      <c r="B161" s="14" t="s">
        <v>144</v>
      </c>
      <c r="C161" s="14" t="s">
        <v>148</v>
      </c>
      <c r="D161" s="14" t="s">
        <v>82</v>
      </c>
      <c r="E161" s="15">
        <f>424600.4</f>
        <v>424600.4</v>
      </c>
      <c r="F161" s="25"/>
    </row>
    <row r="162" spans="1:6" s="1" customFormat="1" ht="12.75">
      <c r="A162" s="9" t="s">
        <v>19</v>
      </c>
      <c r="B162" s="14" t="s">
        <v>144</v>
      </c>
      <c r="C162" s="14" t="s">
        <v>20</v>
      </c>
      <c r="D162" s="14" t="s">
        <v>0</v>
      </c>
      <c r="E162" s="15">
        <f>197881.87</f>
        <v>197881.87</v>
      </c>
      <c r="F162" s="25"/>
    </row>
    <row r="163" spans="1:6" s="1" customFormat="1" ht="12.75">
      <c r="A163" s="9" t="s">
        <v>31</v>
      </c>
      <c r="B163" s="14" t="s">
        <v>144</v>
      </c>
      <c r="C163" s="14" t="s">
        <v>32</v>
      </c>
      <c r="D163" s="14" t="s">
        <v>0</v>
      </c>
      <c r="E163" s="15">
        <f>197881.87</f>
        <v>197881.87</v>
      </c>
      <c r="F163" s="25"/>
    </row>
    <row r="164" spans="1:6" s="1" customFormat="1" ht="20.25">
      <c r="A164" s="9" t="s">
        <v>61</v>
      </c>
      <c r="B164" s="14" t="s">
        <v>144</v>
      </c>
      <c r="C164" s="14" t="s">
        <v>32</v>
      </c>
      <c r="D164" s="14" t="s">
        <v>62</v>
      </c>
      <c r="E164" s="15">
        <f>197881.87</f>
        <v>197881.87</v>
      </c>
      <c r="F164" s="25"/>
    </row>
    <row r="165" spans="1:6" s="1" customFormat="1" ht="20.25">
      <c r="A165" s="9" t="s">
        <v>63</v>
      </c>
      <c r="B165" s="14" t="s">
        <v>144</v>
      </c>
      <c r="C165" s="14" t="s">
        <v>32</v>
      </c>
      <c r="D165" s="14" t="s">
        <v>64</v>
      </c>
      <c r="E165" s="15">
        <f>197881.87</f>
        <v>197881.87</v>
      </c>
      <c r="F165" s="25"/>
    </row>
    <row r="166" spans="1:6" s="1" customFormat="1" ht="20.25">
      <c r="A166" s="9" t="s">
        <v>81</v>
      </c>
      <c r="B166" s="14" t="s">
        <v>144</v>
      </c>
      <c r="C166" s="14" t="s">
        <v>32</v>
      </c>
      <c r="D166" s="14" t="s">
        <v>82</v>
      </c>
      <c r="E166" s="15">
        <f>197881.87</f>
        <v>197881.87</v>
      </c>
      <c r="F166" s="25"/>
    </row>
    <row r="167" spans="1:6" s="1" customFormat="1" ht="12.75">
      <c r="A167" s="9" t="s">
        <v>149</v>
      </c>
      <c r="B167" s="14" t="s">
        <v>150</v>
      </c>
      <c r="C167" s="14" t="s">
        <v>0</v>
      </c>
      <c r="D167" s="14" t="s">
        <v>0</v>
      </c>
      <c r="E167" s="15">
        <f>12983523.69</f>
        <v>12983523.69</v>
      </c>
      <c r="F167" s="25"/>
    </row>
    <row r="168" spans="1:6" s="1" customFormat="1" ht="12.75">
      <c r="A168" s="9" t="s">
        <v>151</v>
      </c>
      <c r="B168" s="14" t="s">
        <v>152</v>
      </c>
      <c r="C168" s="14" t="s">
        <v>0</v>
      </c>
      <c r="D168" s="14" t="s">
        <v>0</v>
      </c>
      <c r="E168" s="15">
        <f>578017.77</f>
        <v>578017.77</v>
      </c>
      <c r="F168" s="25"/>
    </row>
    <row r="169" spans="1:6" s="1" customFormat="1" ht="30">
      <c r="A169" s="9" t="s">
        <v>153</v>
      </c>
      <c r="B169" s="14" t="s">
        <v>152</v>
      </c>
      <c r="C169" s="14" t="s">
        <v>154</v>
      </c>
      <c r="D169" s="14" t="s">
        <v>0</v>
      </c>
      <c r="E169" s="15">
        <f>578017.77</f>
        <v>578017.77</v>
      </c>
      <c r="F169" s="25"/>
    </row>
    <row r="170" spans="1:6" s="1" customFormat="1" ht="12.75">
      <c r="A170" s="9" t="s">
        <v>155</v>
      </c>
      <c r="B170" s="14" t="s">
        <v>152</v>
      </c>
      <c r="C170" s="14" t="s">
        <v>156</v>
      </c>
      <c r="D170" s="14" t="s">
        <v>0</v>
      </c>
      <c r="E170" s="15">
        <f>108018</f>
        <v>108018</v>
      </c>
      <c r="F170" s="25"/>
    </row>
    <row r="171" spans="1:6" s="1" customFormat="1" ht="12.75">
      <c r="A171" s="9" t="s">
        <v>157</v>
      </c>
      <c r="B171" s="14" t="s">
        <v>152</v>
      </c>
      <c r="C171" s="14" t="s">
        <v>158</v>
      </c>
      <c r="D171" s="14" t="s">
        <v>0</v>
      </c>
      <c r="E171" s="15">
        <f>108018</f>
        <v>108018</v>
      </c>
      <c r="F171" s="25"/>
    </row>
    <row r="172" spans="1:6" s="1" customFormat="1" ht="20.25">
      <c r="A172" s="9" t="s">
        <v>61</v>
      </c>
      <c r="B172" s="14" t="s">
        <v>152</v>
      </c>
      <c r="C172" s="14" t="s">
        <v>158</v>
      </c>
      <c r="D172" s="14" t="s">
        <v>62</v>
      </c>
      <c r="E172" s="15">
        <f>108018</f>
        <v>108018</v>
      </c>
      <c r="F172" s="25"/>
    </row>
    <row r="173" spans="1:6" s="1" customFormat="1" ht="20.25">
      <c r="A173" s="9" t="s">
        <v>63</v>
      </c>
      <c r="B173" s="14" t="s">
        <v>152</v>
      </c>
      <c r="C173" s="14" t="s">
        <v>158</v>
      </c>
      <c r="D173" s="14" t="s">
        <v>64</v>
      </c>
      <c r="E173" s="15">
        <f>108018</f>
        <v>108018</v>
      </c>
      <c r="F173" s="25"/>
    </row>
    <row r="174" spans="1:6" s="1" customFormat="1" ht="12.75">
      <c r="A174" s="9" t="s">
        <v>65</v>
      </c>
      <c r="B174" s="14" t="s">
        <v>152</v>
      </c>
      <c r="C174" s="14" t="s">
        <v>158</v>
      </c>
      <c r="D174" s="14" t="s">
        <v>66</v>
      </c>
      <c r="E174" s="15">
        <f>108018</f>
        <v>108018</v>
      </c>
      <c r="F174" s="25"/>
    </row>
    <row r="175" spans="1:6" s="1" customFormat="1" ht="20.25">
      <c r="A175" s="9" t="s">
        <v>159</v>
      </c>
      <c r="B175" s="14" t="s">
        <v>152</v>
      </c>
      <c r="C175" s="14" t="s">
        <v>160</v>
      </c>
      <c r="D175" s="14" t="s">
        <v>0</v>
      </c>
      <c r="E175" s="15">
        <f>50230</f>
        <v>50230</v>
      </c>
      <c r="F175" s="25"/>
    </row>
    <row r="176" spans="1:6" s="1" customFormat="1" ht="30">
      <c r="A176" s="9" t="s">
        <v>161</v>
      </c>
      <c r="B176" s="14" t="s">
        <v>152</v>
      </c>
      <c r="C176" s="14" t="s">
        <v>162</v>
      </c>
      <c r="D176" s="14" t="s">
        <v>0</v>
      </c>
      <c r="E176" s="15">
        <f>50230</f>
        <v>50230</v>
      </c>
      <c r="F176" s="25"/>
    </row>
    <row r="177" spans="1:6" s="1" customFormat="1" ht="20.25">
      <c r="A177" s="9" t="s">
        <v>61</v>
      </c>
      <c r="B177" s="14" t="s">
        <v>152</v>
      </c>
      <c r="C177" s="14" t="s">
        <v>162</v>
      </c>
      <c r="D177" s="14" t="s">
        <v>62</v>
      </c>
      <c r="E177" s="15">
        <f>50230</f>
        <v>50230</v>
      </c>
      <c r="F177" s="25"/>
    </row>
    <row r="178" spans="1:6" s="1" customFormat="1" ht="20.25">
      <c r="A178" s="9" t="s">
        <v>63</v>
      </c>
      <c r="B178" s="14" t="s">
        <v>152</v>
      </c>
      <c r="C178" s="14" t="s">
        <v>162</v>
      </c>
      <c r="D178" s="14" t="s">
        <v>64</v>
      </c>
      <c r="E178" s="15">
        <f>50230</f>
        <v>50230</v>
      </c>
      <c r="F178" s="25"/>
    </row>
    <row r="179" spans="1:6" s="1" customFormat="1" ht="12.75">
      <c r="A179" s="9" t="s">
        <v>65</v>
      </c>
      <c r="B179" s="14" t="s">
        <v>152</v>
      </c>
      <c r="C179" s="14" t="s">
        <v>162</v>
      </c>
      <c r="D179" s="14" t="s">
        <v>66</v>
      </c>
      <c r="E179" s="15">
        <f>50230</f>
        <v>50230</v>
      </c>
      <c r="F179" s="25"/>
    </row>
    <row r="180" spans="1:6" s="1" customFormat="1" ht="20.25">
      <c r="A180" s="9" t="s">
        <v>163</v>
      </c>
      <c r="B180" s="14" t="s">
        <v>152</v>
      </c>
      <c r="C180" s="14" t="s">
        <v>164</v>
      </c>
      <c r="D180" s="14" t="s">
        <v>0</v>
      </c>
      <c r="E180" s="15">
        <f>115484.77</f>
        <v>115484.77</v>
      </c>
      <c r="F180" s="25"/>
    </row>
    <row r="181" spans="1:6" s="1" customFormat="1" ht="30">
      <c r="A181" s="9" t="s">
        <v>165</v>
      </c>
      <c r="B181" s="14" t="s">
        <v>152</v>
      </c>
      <c r="C181" s="14" t="s">
        <v>166</v>
      </c>
      <c r="D181" s="14" t="s">
        <v>0</v>
      </c>
      <c r="E181" s="15">
        <f>115484.77</f>
        <v>115484.77</v>
      </c>
      <c r="F181" s="25"/>
    </row>
    <row r="182" spans="1:6" s="1" customFormat="1" ht="20.25">
      <c r="A182" s="9" t="s">
        <v>61</v>
      </c>
      <c r="B182" s="14" t="s">
        <v>152</v>
      </c>
      <c r="C182" s="14" t="s">
        <v>166</v>
      </c>
      <c r="D182" s="14" t="s">
        <v>62</v>
      </c>
      <c r="E182" s="15">
        <f>115484.77</f>
        <v>115484.77</v>
      </c>
      <c r="F182" s="25"/>
    </row>
    <row r="183" spans="1:6" s="1" customFormat="1" ht="20.25">
      <c r="A183" s="9" t="s">
        <v>63</v>
      </c>
      <c r="B183" s="14" t="s">
        <v>152</v>
      </c>
      <c r="C183" s="14" t="s">
        <v>166</v>
      </c>
      <c r="D183" s="14" t="s">
        <v>64</v>
      </c>
      <c r="E183" s="15">
        <f>115484.77</f>
        <v>115484.77</v>
      </c>
      <c r="F183" s="25"/>
    </row>
    <row r="184" spans="1:6" s="1" customFormat="1" ht="12.75">
      <c r="A184" s="9" t="s">
        <v>65</v>
      </c>
      <c r="B184" s="14" t="s">
        <v>152</v>
      </c>
      <c r="C184" s="14" t="s">
        <v>166</v>
      </c>
      <c r="D184" s="14" t="s">
        <v>66</v>
      </c>
      <c r="E184" s="15">
        <f>115484.77</f>
        <v>115484.77</v>
      </c>
      <c r="F184" s="25"/>
    </row>
    <row r="185" spans="1:6" s="1" customFormat="1" ht="12.75">
      <c r="A185" s="9" t="s">
        <v>167</v>
      </c>
      <c r="B185" s="14" t="s">
        <v>152</v>
      </c>
      <c r="C185" s="14" t="s">
        <v>168</v>
      </c>
      <c r="D185" s="14" t="s">
        <v>0</v>
      </c>
      <c r="E185" s="15">
        <f>154285</f>
        <v>154285</v>
      </c>
      <c r="F185" s="25"/>
    </row>
    <row r="186" spans="1:6" s="1" customFormat="1" ht="20.25">
      <c r="A186" s="9" t="s">
        <v>169</v>
      </c>
      <c r="B186" s="14" t="s">
        <v>152</v>
      </c>
      <c r="C186" s="14" t="s">
        <v>170</v>
      </c>
      <c r="D186" s="14" t="s">
        <v>0</v>
      </c>
      <c r="E186" s="15">
        <f>154285</f>
        <v>154285</v>
      </c>
      <c r="F186" s="25"/>
    </row>
    <row r="187" spans="1:6" s="1" customFormat="1" ht="20.25">
      <c r="A187" s="9" t="s">
        <v>61</v>
      </c>
      <c r="B187" s="14" t="s">
        <v>152</v>
      </c>
      <c r="C187" s="14" t="s">
        <v>170</v>
      </c>
      <c r="D187" s="14" t="s">
        <v>62</v>
      </c>
      <c r="E187" s="15">
        <f>154285</f>
        <v>154285</v>
      </c>
      <c r="F187" s="25"/>
    </row>
    <row r="188" spans="1:6" s="1" customFormat="1" ht="20.25">
      <c r="A188" s="9" t="s">
        <v>63</v>
      </c>
      <c r="B188" s="14" t="s">
        <v>152</v>
      </c>
      <c r="C188" s="14" t="s">
        <v>170</v>
      </c>
      <c r="D188" s="14" t="s">
        <v>64</v>
      </c>
      <c r="E188" s="15">
        <f>154285</f>
        <v>154285</v>
      </c>
      <c r="F188" s="25"/>
    </row>
    <row r="189" spans="1:6" s="1" customFormat="1" ht="12.75">
      <c r="A189" s="9" t="s">
        <v>65</v>
      </c>
      <c r="B189" s="14" t="s">
        <v>152</v>
      </c>
      <c r="C189" s="14" t="s">
        <v>170</v>
      </c>
      <c r="D189" s="14" t="s">
        <v>66</v>
      </c>
      <c r="E189" s="15">
        <f>154285</f>
        <v>154285</v>
      </c>
      <c r="F189" s="25"/>
    </row>
    <row r="190" spans="1:6" s="1" customFormat="1" ht="30">
      <c r="A190" s="9" t="s">
        <v>171</v>
      </c>
      <c r="B190" s="14" t="s">
        <v>152</v>
      </c>
      <c r="C190" s="14" t="s">
        <v>172</v>
      </c>
      <c r="D190" s="14" t="s">
        <v>0</v>
      </c>
      <c r="E190" s="15">
        <f>150000</f>
        <v>150000</v>
      </c>
      <c r="F190" s="25"/>
    </row>
    <row r="191" spans="1:6" s="1" customFormat="1" ht="30">
      <c r="A191" s="9" t="s">
        <v>173</v>
      </c>
      <c r="B191" s="14" t="s">
        <v>152</v>
      </c>
      <c r="C191" s="14" t="s">
        <v>174</v>
      </c>
      <c r="D191" s="14" t="s">
        <v>0</v>
      </c>
      <c r="E191" s="15">
        <f>150000</f>
        <v>150000</v>
      </c>
      <c r="F191" s="25"/>
    </row>
    <row r="192" spans="1:6" s="1" customFormat="1" ht="20.25">
      <c r="A192" s="9" t="s">
        <v>61</v>
      </c>
      <c r="B192" s="14" t="s">
        <v>152</v>
      </c>
      <c r="C192" s="14" t="s">
        <v>174</v>
      </c>
      <c r="D192" s="14" t="s">
        <v>62</v>
      </c>
      <c r="E192" s="15">
        <f>100000</f>
        <v>100000</v>
      </c>
      <c r="F192" s="25"/>
    </row>
    <row r="193" spans="1:6" s="1" customFormat="1" ht="20.25">
      <c r="A193" s="9" t="s">
        <v>63</v>
      </c>
      <c r="B193" s="14" t="s">
        <v>152</v>
      </c>
      <c r="C193" s="14" t="s">
        <v>174</v>
      </c>
      <c r="D193" s="14" t="s">
        <v>64</v>
      </c>
      <c r="E193" s="15">
        <f>100000</f>
        <v>100000</v>
      </c>
      <c r="F193" s="25"/>
    </row>
    <row r="194" spans="1:6" s="1" customFormat="1" ht="12.75">
      <c r="A194" s="9" t="s">
        <v>65</v>
      </c>
      <c r="B194" s="14" t="s">
        <v>152</v>
      </c>
      <c r="C194" s="14" t="s">
        <v>174</v>
      </c>
      <c r="D194" s="14" t="s">
        <v>66</v>
      </c>
      <c r="E194" s="15">
        <f>100000</f>
        <v>100000</v>
      </c>
      <c r="F194" s="25"/>
    </row>
    <row r="195" spans="1:6" s="1" customFormat="1" ht="20.25">
      <c r="A195" s="9" t="s">
        <v>175</v>
      </c>
      <c r="B195" s="14" t="s">
        <v>152</v>
      </c>
      <c r="C195" s="14" t="s">
        <v>174</v>
      </c>
      <c r="D195" s="14" t="s">
        <v>176</v>
      </c>
      <c r="E195" s="15">
        <f>50000</f>
        <v>50000</v>
      </c>
      <c r="F195" s="25"/>
    </row>
    <row r="196" spans="1:6" s="1" customFormat="1" ht="20.25">
      <c r="A196" s="9" t="s">
        <v>177</v>
      </c>
      <c r="B196" s="14" t="s">
        <v>152</v>
      </c>
      <c r="C196" s="14" t="s">
        <v>174</v>
      </c>
      <c r="D196" s="14" t="s">
        <v>178</v>
      </c>
      <c r="E196" s="15">
        <f>50000</f>
        <v>50000</v>
      </c>
      <c r="F196" s="25"/>
    </row>
    <row r="197" spans="1:6" s="1" customFormat="1" ht="51">
      <c r="A197" s="9" t="s">
        <v>179</v>
      </c>
      <c r="B197" s="14" t="s">
        <v>152</v>
      </c>
      <c r="C197" s="14" t="s">
        <v>174</v>
      </c>
      <c r="D197" s="14" t="s">
        <v>180</v>
      </c>
      <c r="E197" s="15">
        <f>50000</f>
        <v>50000</v>
      </c>
      <c r="F197" s="25"/>
    </row>
    <row r="198" spans="1:6" s="1" customFormat="1" ht="12.75">
      <c r="A198" s="9" t="s">
        <v>181</v>
      </c>
      <c r="B198" s="14" t="s">
        <v>182</v>
      </c>
      <c r="C198" s="14" t="s">
        <v>0</v>
      </c>
      <c r="D198" s="14" t="s">
        <v>0</v>
      </c>
      <c r="E198" s="15">
        <f>7181368.46</f>
        <v>7181368.46</v>
      </c>
      <c r="F198" s="25"/>
    </row>
    <row r="199" spans="1:6" s="1" customFormat="1" ht="12.75">
      <c r="A199" s="9" t="s">
        <v>19</v>
      </c>
      <c r="B199" s="14" t="s">
        <v>182</v>
      </c>
      <c r="C199" s="14" t="s">
        <v>20</v>
      </c>
      <c r="D199" s="14" t="s">
        <v>0</v>
      </c>
      <c r="E199" s="15">
        <f>7181368.46</f>
        <v>7181368.46</v>
      </c>
      <c r="F199" s="25"/>
    </row>
    <row r="200" spans="1:6" s="1" customFormat="1" ht="20.25">
      <c r="A200" s="9" t="s">
        <v>183</v>
      </c>
      <c r="B200" s="14" t="s">
        <v>182</v>
      </c>
      <c r="C200" s="14" t="s">
        <v>184</v>
      </c>
      <c r="D200" s="14" t="s">
        <v>0</v>
      </c>
      <c r="E200" s="15">
        <f>6463231.61</f>
        <v>6463231.61</v>
      </c>
      <c r="F200" s="25"/>
    </row>
    <row r="201" spans="1:6" s="1" customFormat="1" ht="12.75">
      <c r="A201" s="9" t="s">
        <v>39</v>
      </c>
      <c r="B201" s="14" t="s">
        <v>182</v>
      </c>
      <c r="C201" s="14" t="s">
        <v>184</v>
      </c>
      <c r="D201" s="14" t="s">
        <v>40</v>
      </c>
      <c r="E201" s="15">
        <f>6463231.61</f>
        <v>6463231.61</v>
      </c>
      <c r="F201" s="25"/>
    </row>
    <row r="202" spans="1:6" s="1" customFormat="1" ht="12.75">
      <c r="A202" s="9" t="s">
        <v>41</v>
      </c>
      <c r="B202" s="14" t="s">
        <v>182</v>
      </c>
      <c r="C202" s="14" t="s">
        <v>184</v>
      </c>
      <c r="D202" s="14" t="s">
        <v>42</v>
      </c>
      <c r="E202" s="15">
        <f>6463231.61</f>
        <v>6463231.61</v>
      </c>
      <c r="F202" s="25"/>
    </row>
    <row r="203" spans="1:6" s="1" customFormat="1" ht="20.25">
      <c r="A203" s="9" t="s">
        <v>185</v>
      </c>
      <c r="B203" s="14" t="s">
        <v>182</v>
      </c>
      <c r="C203" s="14" t="s">
        <v>186</v>
      </c>
      <c r="D203" s="14" t="s">
        <v>0</v>
      </c>
      <c r="E203" s="15">
        <f>718136.85</f>
        <v>718136.85</v>
      </c>
      <c r="F203" s="25"/>
    </row>
    <row r="204" spans="1:6" s="1" customFormat="1" ht="12.75">
      <c r="A204" s="9" t="s">
        <v>39</v>
      </c>
      <c r="B204" s="14" t="s">
        <v>182</v>
      </c>
      <c r="C204" s="14" t="s">
        <v>186</v>
      </c>
      <c r="D204" s="14" t="s">
        <v>40</v>
      </c>
      <c r="E204" s="15">
        <f>718136.85</f>
        <v>718136.85</v>
      </c>
      <c r="F204" s="25"/>
    </row>
    <row r="205" spans="1:6" s="1" customFormat="1" ht="12.75">
      <c r="A205" s="9" t="s">
        <v>41</v>
      </c>
      <c r="B205" s="14" t="s">
        <v>182</v>
      </c>
      <c r="C205" s="14" t="s">
        <v>186</v>
      </c>
      <c r="D205" s="14" t="s">
        <v>42</v>
      </c>
      <c r="E205" s="15">
        <f>718136.85</f>
        <v>718136.85</v>
      </c>
      <c r="F205" s="25"/>
    </row>
    <row r="206" spans="1:6" s="1" customFormat="1" ht="12.75">
      <c r="A206" s="9" t="s">
        <v>187</v>
      </c>
      <c r="B206" s="14" t="s">
        <v>188</v>
      </c>
      <c r="C206" s="14" t="s">
        <v>0</v>
      </c>
      <c r="D206" s="14" t="s">
        <v>0</v>
      </c>
      <c r="E206" s="15">
        <f>4948147.46</f>
        <v>4948147.46</v>
      </c>
      <c r="F206" s="25"/>
    </row>
    <row r="207" spans="1:6" s="1" customFormat="1" ht="30">
      <c r="A207" s="9" t="s">
        <v>189</v>
      </c>
      <c r="B207" s="14" t="s">
        <v>188</v>
      </c>
      <c r="C207" s="14" t="s">
        <v>190</v>
      </c>
      <c r="D207" s="14" t="s">
        <v>0</v>
      </c>
      <c r="E207" s="15">
        <f>2609783.96</f>
        <v>2609783.96</v>
      </c>
      <c r="F207" s="25"/>
    </row>
    <row r="208" spans="1:6" s="1" customFormat="1" ht="12.75">
      <c r="A208" s="9" t="s">
        <v>191</v>
      </c>
      <c r="B208" s="14" t="s">
        <v>188</v>
      </c>
      <c r="C208" s="14" t="s">
        <v>192</v>
      </c>
      <c r="D208" s="14" t="s">
        <v>0</v>
      </c>
      <c r="E208" s="15">
        <f>1947522.21</f>
        <v>1947522.21</v>
      </c>
      <c r="F208" s="25"/>
    </row>
    <row r="209" spans="1:6" s="1" customFormat="1" ht="12.75">
      <c r="A209" s="9" t="s">
        <v>193</v>
      </c>
      <c r="B209" s="14" t="s">
        <v>188</v>
      </c>
      <c r="C209" s="14" t="s">
        <v>194</v>
      </c>
      <c r="D209" s="14" t="s">
        <v>0</v>
      </c>
      <c r="E209" s="15">
        <f>1887523.01</f>
        <v>1887523.01</v>
      </c>
      <c r="F209" s="25"/>
    </row>
    <row r="210" spans="1:6" s="1" customFormat="1" ht="20.25">
      <c r="A210" s="9" t="s">
        <v>195</v>
      </c>
      <c r="B210" s="14" t="s">
        <v>188</v>
      </c>
      <c r="C210" s="14" t="s">
        <v>196</v>
      </c>
      <c r="D210" s="14" t="s">
        <v>0</v>
      </c>
      <c r="E210" s="15">
        <f>1887523.01</f>
        <v>1887523.01</v>
      </c>
      <c r="F210" s="25"/>
    </row>
    <row r="211" spans="1:6" s="1" customFormat="1" ht="20.25">
      <c r="A211" s="9" t="s">
        <v>61</v>
      </c>
      <c r="B211" s="14" t="s">
        <v>188</v>
      </c>
      <c r="C211" s="14" t="s">
        <v>196</v>
      </c>
      <c r="D211" s="14" t="s">
        <v>62</v>
      </c>
      <c r="E211" s="15">
        <f>1887523.01</f>
        <v>1887523.01</v>
      </c>
      <c r="F211" s="25"/>
    </row>
    <row r="212" spans="1:6" s="1" customFormat="1" ht="20.25">
      <c r="A212" s="9" t="s">
        <v>63</v>
      </c>
      <c r="B212" s="14" t="s">
        <v>188</v>
      </c>
      <c r="C212" s="14" t="s">
        <v>196</v>
      </c>
      <c r="D212" s="14" t="s">
        <v>64</v>
      </c>
      <c r="E212" s="15">
        <f>1887523.01</f>
        <v>1887523.01</v>
      </c>
      <c r="F212" s="25"/>
    </row>
    <row r="213" spans="1:6" s="1" customFormat="1" ht="12.75">
      <c r="A213" s="9" t="s">
        <v>65</v>
      </c>
      <c r="B213" s="14" t="s">
        <v>188</v>
      </c>
      <c r="C213" s="14" t="s">
        <v>196</v>
      </c>
      <c r="D213" s="14" t="s">
        <v>66</v>
      </c>
      <c r="E213" s="15">
        <f>1887523.01</f>
        <v>1887523.01</v>
      </c>
      <c r="F213" s="25"/>
    </row>
    <row r="214" spans="1:6" s="1" customFormat="1" ht="12.75">
      <c r="A214" s="9" t="s">
        <v>197</v>
      </c>
      <c r="B214" s="14" t="s">
        <v>188</v>
      </c>
      <c r="C214" s="14" t="s">
        <v>198</v>
      </c>
      <c r="D214" s="14" t="s">
        <v>0</v>
      </c>
      <c r="E214" s="15">
        <f>59999.2</f>
        <v>59999.2</v>
      </c>
      <c r="F214" s="25"/>
    </row>
    <row r="215" spans="1:6" s="1" customFormat="1" ht="12.75">
      <c r="A215" s="9" t="s">
        <v>199</v>
      </c>
      <c r="B215" s="14" t="s">
        <v>188</v>
      </c>
      <c r="C215" s="14" t="s">
        <v>200</v>
      </c>
      <c r="D215" s="14" t="s">
        <v>0</v>
      </c>
      <c r="E215" s="15">
        <f>30000</f>
        <v>30000</v>
      </c>
      <c r="F215" s="25"/>
    </row>
    <row r="216" spans="1:6" s="1" customFormat="1" ht="20.25">
      <c r="A216" s="9" t="s">
        <v>61</v>
      </c>
      <c r="B216" s="14" t="s">
        <v>188</v>
      </c>
      <c r="C216" s="14" t="s">
        <v>200</v>
      </c>
      <c r="D216" s="14" t="s">
        <v>62</v>
      </c>
      <c r="E216" s="15">
        <f>30000</f>
        <v>30000</v>
      </c>
      <c r="F216" s="25"/>
    </row>
    <row r="217" spans="1:6" s="1" customFormat="1" ht="20.25">
      <c r="A217" s="9" t="s">
        <v>63</v>
      </c>
      <c r="B217" s="14" t="s">
        <v>188</v>
      </c>
      <c r="C217" s="14" t="s">
        <v>200</v>
      </c>
      <c r="D217" s="14" t="s">
        <v>64</v>
      </c>
      <c r="E217" s="15">
        <f>30000</f>
        <v>30000</v>
      </c>
      <c r="F217" s="25"/>
    </row>
    <row r="218" spans="1:6" s="1" customFormat="1" ht="12.75">
      <c r="A218" s="9" t="s">
        <v>65</v>
      </c>
      <c r="B218" s="14" t="s">
        <v>188</v>
      </c>
      <c r="C218" s="14" t="s">
        <v>200</v>
      </c>
      <c r="D218" s="14" t="s">
        <v>66</v>
      </c>
      <c r="E218" s="15">
        <f>30000</f>
        <v>30000</v>
      </c>
      <c r="F218" s="25"/>
    </row>
    <row r="219" spans="1:6" s="1" customFormat="1" ht="20.25">
      <c r="A219" s="9" t="s">
        <v>201</v>
      </c>
      <c r="B219" s="14" t="s">
        <v>188</v>
      </c>
      <c r="C219" s="14" t="s">
        <v>202</v>
      </c>
      <c r="D219" s="14" t="s">
        <v>0</v>
      </c>
      <c r="E219" s="15">
        <f>29999.2</f>
        <v>29999.2</v>
      </c>
      <c r="F219" s="25"/>
    </row>
    <row r="220" spans="1:6" s="1" customFormat="1" ht="20.25">
      <c r="A220" s="9" t="s">
        <v>61</v>
      </c>
      <c r="B220" s="14" t="s">
        <v>188</v>
      </c>
      <c r="C220" s="14" t="s">
        <v>202</v>
      </c>
      <c r="D220" s="14" t="s">
        <v>62</v>
      </c>
      <c r="E220" s="15">
        <f>29999.2</f>
        <v>29999.2</v>
      </c>
      <c r="F220" s="25"/>
    </row>
    <row r="221" spans="1:6" s="1" customFormat="1" ht="20.25">
      <c r="A221" s="9" t="s">
        <v>63</v>
      </c>
      <c r="B221" s="14" t="s">
        <v>188</v>
      </c>
      <c r="C221" s="14" t="s">
        <v>202</v>
      </c>
      <c r="D221" s="14" t="s">
        <v>64</v>
      </c>
      <c r="E221" s="15">
        <f>29999.2</f>
        <v>29999.2</v>
      </c>
      <c r="F221" s="25"/>
    </row>
    <row r="222" spans="1:6" s="1" customFormat="1" ht="12.75">
      <c r="A222" s="9" t="s">
        <v>65</v>
      </c>
      <c r="B222" s="14" t="s">
        <v>188</v>
      </c>
      <c r="C222" s="14" t="s">
        <v>202</v>
      </c>
      <c r="D222" s="14" t="s">
        <v>66</v>
      </c>
      <c r="E222" s="15">
        <f>29999.2</f>
        <v>29999.2</v>
      </c>
      <c r="F222" s="25"/>
    </row>
    <row r="223" spans="1:6" s="1" customFormat="1" ht="12.75">
      <c r="A223" s="9" t="s">
        <v>203</v>
      </c>
      <c r="B223" s="14" t="s">
        <v>188</v>
      </c>
      <c r="C223" s="14" t="s">
        <v>204</v>
      </c>
      <c r="D223" s="14" t="s">
        <v>0</v>
      </c>
      <c r="E223" s="15">
        <f aca="true" t="shared" si="4" ref="E223:E228">184336.75</f>
        <v>184336.75</v>
      </c>
      <c r="F223" s="25"/>
    </row>
    <row r="224" spans="1:6" s="1" customFormat="1" ht="12.75">
      <c r="A224" s="9" t="s">
        <v>205</v>
      </c>
      <c r="B224" s="14" t="s">
        <v>188</v>
      </c>
      <c r="C224" s="14" t="s">
        <v>206</v>
      </c>
      <c r="D224" s="14" t="s">
        <v>0</v>
      </c>
      <c r="E224" s="15">
        <f t="shared" si="4"/>
        <v>184336.75</v>
      </c>
      <c r="F224" s="25"/>
    </row>
    <row r="225" spans="1:6" s="1" customFormat="1" ht="20.25">
      <c r="A225" s="9" t="s">
        <v>207</v>
      </c>
      <c r="B225" s="14" t="s">
        <v>188</v>
      </c>
      <c r="C225" s="14" t="s">
        <v>208</v>
      </c>
      <c r="D225" s="14" t="s">
        <v>0</v>
      </c>
      <c r="E225" s="15">
        <f t="shared" si="4"/>
        <v>184336.75</v>
      </c>
      <c r="F225" s="25"/>
    </row>
    <row r="226" spans="1:6" s="1" customFormat="1" ht="20.25">
      <c r="A226" s="9" t="s">
        <v>61</v>
      </c>
      <c r="B226" s="14" t="s">
        <v>188</v>
      </c>
      <c r="C226" s="14" t="s">
        <v>208</v>
      </c>
      <c r="D226" s="14" t="s">
        <v>62</v>
      </c>
      <c r="E226" s="15">
        <f t="shared" si="4"/>
        <v>184336.75</v>
      </c>
      <c r="F226" s="25"/>
    </row>
    <row r="227" spans="1:6" s="1" customFormat="1" ht="20.25">
      <c r="A227" s="9" t="s">
        <v>63</v>
      </c>
      <c r="B227" s="14" t="s">
        <v>188</v>
      </c>
      <c r="C227" s="14" t="s">
        <v>208</v>
      </c>
      <c r="D227" s="14" t="s">
        <v>64</v>
      </c>
      <c r="E227" s="15">
        <f t="shared" si="4"/>
        <v>184336.75</v>
      </c>
      <c r="F227" s="25"/>
    </row>
    <row r="228" spans="1:6" s="1" customFormat="1" ht="12.75">
      <c r="A228" s="9" t="s">
        <v>65</v>
      </c>
      <c r="B228" s="14" t="s">
        <v>188</v>
      </c>
      <c r="C228" s="14" t="s">
        <v>208</v>
      </c>
      <c r="D228" s="14" t="s">
        <v>66</v>
      </c>
      <c r="E228" s="15">
        <f t="shared" si="4"/>
        <v>184336.75</v>
      </c>
      <c r="F228" s="25"/>
    </row>
    <row r="229" spans="1:6" s="1" customFormat="1" ht="12.75">
      <c r="A229" s="9" t="s">
        <v>209</v>
      </c>
      <c r="B229" s="14" t="s">
        <v>188</v>
      </c>
      <c r="C229" s="14" t="s">
        <v>210</v>
      </c>
      <c r="D229" s="14" t="s">
        <v>0</v>
      </c>
      <c r="E229" s="15">
        <f aca="true" t="shared" si="5" ref="E229:E234">28925</f>
        <v>28925</v>
      </c>
      <c r="F229" s="25"/>
    </row>
    <row r="230" spans="1:6" s="1" customFormat="1" ht="12.75">
      <c r="A230" s="9" t="s">
        <v>211</v>
      </c>
      <c r="B230" s="14" t="s">
        <v>188</v>
      </c>
      <c r="C230" s="14" t="s">
        <v>212</v>
      </c>
      <c r="D230" s="14" t="s">
        <v>0</v>
      </c>
      <c r="E230" s="15">
        <f t="shared" si="5"/>
        <v>28925</v>
      </c>
      <c r="F230" s="25"/>
    </row>
    <row r="231" spans="1:6" s="1" customFormat="1" ht="12.75">
      <c r="A231" s="9" t="s">
        <v>213</v>
      </c>
      <c r="B231" s="14" t="s">
        <v>188</v>
      </c>
      <c r="C231" s="14" t="s">
        <v>214</v>
      </c>
      <c r="D231" s="14" t="s">
        <v>0</v>
      </c>
      <c r="E231" s="15">
        <f t="shared" si="5"/>
        <v>28925</v>
      </c>
      <c r="F231" s="25"/>
    </row>
    <row r="232" spans="1:6" s="1" customFormat="1" ht="20.25">
      <c r="A232" s="9" t="s">
        <v>61</v>
      </c>
      <c r="B232" s="14" t="s">
        <v>188</v>
      </c>
      <c r="C232" s="14" t="s">
        <v>214</v>
      </c>
      <c r="D232" s="14" t="s">
        <v>62</v>
      </c>
      <c r="E232" s="15">
        <f t="shared" si="5"/>
        <v>28925</v>
      </c>
      <c r="F232" s="25"/>
    </row>
    <row r="233" spans="1:6" s="1" customFormat="1" ht="20.25">
      <c r="A233" s="9" t="s">
        <v>63</v>
      </c>
      <c r="B233" s="14" t="s">
        <v>188</v>
      </c>
      <c r="C233" s="14" t="s">
        <v>214</v>
      </c>
      <c r="D233" s="14" t="s">
        <v>64</v>
      </c>
      <c r="E233" s="15">
        <f t="shared" si="5"/>
        <v>28925</v>
      </c>
      <c r="F233" s="25"/>
    </row>
    <row r="234" spans="1:6" s="1" customFormat="1" ht="12.75">
      <c r="A234" s="9" t="s">
        <v>65</v>
      </c>
      <c r="B234" s="14" t="s">
        <v>188</v>
      </c>
      <c r="C234" s="14" t="s">
        <v>214</v>
      </c>
      <c r="D234" s="14" t="s">
        <v>66</v>
      </c>
      <c r="E234" s="15">
        <f t="shared" si="5"/>
        <v>28925</v>
      </c>
      <c r="F234" s="25"/>
    </row>
    <row r="235" spans="1:6" s="1" customFormat="1" ht="12.75">
      <c r="A235" s="9" t="s">
        <v>215</v>
      </c>
      <c r="B235" s="14" t="s">
        <v>188</v>
      </c>
      <c r="C235" s="14" t="s">
        <v>216</v>
      </c>
      <c r="D235" s="14" t="s">
        <v>0</v>
      </c>
      <c r="E235" s="15">
        <f aca="true" t="shared" si="6" ref="E235:E240">449000</f>
        <v>449000</v>
      </c>
      <c r="F235" s="25"/>
    </row>
    <row r="236" spans="1:6" s="1" customFormat="1" ht="12.75">
      <c r="A236" s="9" t="s">
        <v>217</v>
      </c>
      <c r="B236" s="14" t="s">
        <v>188</v>
      </c>
      <c r="C236" s="14" t="s">
        <v>218</v>
      </c>
      <c r="D236" s="14" t="s">
        <v>0</v>
      </c>
      <c r="E236" s="15">
        <f t="shared" si="6"/>
        <v>449000</v>
      </c>
      <c r="F236" s="25"/>
    </row>
    <row r="237" spans="1:6" s="1" customFormat="1" ht="20.25">
      <c r="A237" s="9" t="s">
        <v>219</v>
      </c>
      <c r="B237" s="14" t="s">
        <v>188</v>
      </c>
      <c r="C237" s="14" t="s">
        <v>220</v>
      </c>
      <c r="D237" s="14" t="s">
        <v>0</v>
      </c>
      <c r="E237" s="15">
        <f t="shared" si="6"/>
        <v>449000</v>
      </c>
      <c r="F237" s="25"/>
    </row>
    <row r="238" spans="1:6" s="1" customFormat="1" ht="20.25">
      <c r="A238" s="9" t="s">
        <v>61</v>
      </c>
      <c r="B238" s="14" t="s">
        <v>188</v>
      </c>
      <c r="C238" s="14" t="s">
        <v>220</v>
      </c>
      <c r="D238" s="14" t="s">
        <v>62</v>
      </c>
      <c r="E238" s="15">
        <f t="shared" si="6"/>
        <v>449000</v>
      </c>
      <c r="F238" s="25"/>
    </row>
    <row r="239" spans="1:6" s="1" customFormat="1" ht="20.25">
      <c r="A239" s="9" t="s">
        <v>63</v>
      </c>
      <c r="B239" s="14" t="s">
        <v>188</v>
      </c>
      <c r="C239" s="14" t="s">
        <v>220</v>
      </c>
      <c r="D239" s="14" t="s">
        <v>64</v>
      </c>
      <c r="E239" s="15">
        <f t="shared" si="6"/>
        <v>449000</v>
      </c>
      <c r="F239" s="25"/>
    </row>
    <row r="240" spans="1:6" s="1" customFormat="1" ht="12.75">
      <c r="A240" s="9" t="s">
        <v>65</v>
      </c>
      <c r="B240" s="14" t="s">
        <v>188</v>
      </c>
      <c r="C240" s="14" t="s">
        <v>220</v>
      </c>
      <c r="D240" s="14" t="s">
        <v>66</v>
      </c>
      <c r="E240" s="15">
        <f t="shared" si="6"/>
        <v>449000</v>
      </c>
      <c r="F240" s="25"/>
    </row>
    <row r="241" spans="1:6" s="1" customFormat="1" ht="12.75">
      <c r="A241" s="9" t="s">
        <v>19</v>
      </c>
      <c r="B241" s="14" t="s">
        <v>188</v>
      </c>
      <c r="C241" s="14" t="s">
        <v>20</v>
      </c>
      <c r="D241" s="14" t="s">
        <v>0</v>
      </c>
      <c r="E241" s="15">
        <f>2338363.5</f>
        <v>2338363.5</v>
      </c>
      <c r="F241" s="25"/>
    </row>
    <row r="242" spans="1:6" s="1" customFormat="1" ht="30">
      <c r="A242" s="9" t="s">
        <v>221</v>
      </c>
      <c r="B242" s="14" t="s">
        <v>188</v>
      </c>
      <c r="C242" s="14" t="s">
        <v>222</v>
      </c>
      <c r="D242" s="14" t="s">
        <v>0</v>
      </c>
      <c r="E242" s="15">
        <f>2338363.5</f>
        <v>2338363.5</v>
      </c>
      <c r="F242" s="25"/>
    </row>
    <row r="243" spans="1:6" s="1" customFormat="1" ht="12.75">
      <c r="A243" s="9" t="s">
        <v>39</v>
      </c>
      <c r="B243" s="14" t="s">
        <v>188</v>
      </c>
      <c r="C243" s="14" t="s">
        <v>222</v>
      </c>
      <c r="D243" s="14" t="s">
        <v>40</v>
      </c>
      <c r="E243" s="15">
        <f>2338363.5</f>
        <v>2338363.5</v>
      </c>
      <c r="F243" s="25"/>
    </row>
    <row r="244" spans="1:6" s="1" customFormat="1" ht="12.75">
      <c r="A244" s="9" t="s">
        <v>41</v>
      </c>
      <c r="B244" s="14" t="s">
        <v>188</v>
      </c>
      <c r="C244" s="14" t="s">
        <v>222</v>
      </c>
      <c r="D244" s="14" t="s">
        <v>42</v>
      </c>
      <c r="E244" s="15">
        <f>2338363.5</f>
        <v>2338363.5</v>
      </c>
      <c r="F244" s="25"/>
    </row>
    <row r="245" spans="1:6" s="1" customFormat="1" ht="20.25">
      <c r="A245" s="9" t="s">
        <v>223</v>
      </c>
      <c r="B245" s="14" t="s">
        <v>224</v>
      </c>
      <c r="C245" s="14" t="s">
        <v>0</v>
      </c>
      <c r="D245" s="14" t="s">
        <v>0</v>
      </c>
      <c r="E245" s="15">
        <f>275990</f>
        <v>275990</v>
      </c>
      <c r="F245" s="25"/>
    </row>
    <row r="246" spans="1:6" s="1" customFormat="1" ht="12.75">
      <c r="A246" s="9" t="s">
        <v>19</v>
      </c>
      <c r="B246" s="14" t="s">
        <v>224</v>
      </c>
      <c r="C246" s="14" t="s">
        <v>20</v>
      </c>
      <c r="D246" s="14" t="s">
        <v>0</v>
      </c>
      <c r="E246" s="15">
        <f>275990</f>
        <v>275990</v>
      </c>
      <c r="F246" s="25"/>
    </row>
    <row r="247" spans="1:6" s="1" customFormat="1" ht="20.25">
      <c r="A247" s="9" t="s">
        <v>35</v>
      </c>
      <c r="B247" s="14" t="s">
        <v>224</v>
      </c>
      <c r="C247" s="14" t="s">
        <v>36</v>
      </c>
      <c r="D247" s="14" t="s">
        <v>0</v>
      </c>
      <c r="E247" s="15">
        <f>275990</f>
        <v>275990</v>
      </c>
      <c r="F247" s="25"/>
    </row>
    <row r="248" spans="1:6" s="1" customFormat="1" ht="12.75">
      <c r="A248" s="9" t="s">
        <v>39</v>
      </c>
      <c r="B248" s="14" t="s">
        <v>224</v>
      </c>
      <c r="C248" s="14" t="s">
        <v>36</v>
      </c>
      <c r="D248" s="14" t="s">
        <v>40</v>
      </c>
      <c r="E248" s="15">
        <f>275990</f>
        <v>275990</v>
      </c>
      <c r="F248" s="25"/>
    </row>
    <row r="249" spans="1:6" s="1" customFormat="1" ht="12.75">
      <c r="A249" s="9" t="s">
        <v>41</v>
      </c>
      <c r="B249" s="14" t="s">
        <v>224</v>
      </c>
      <c r="C249" s="14" t="s">
        <v>36</v>
      </c>
      <c r="D249" s="14" t="s">
        <v>42</v>
      </c>
      <c r="E249" s="15">
        <f>275990</f>
        <v>275990</v>
      </c>
      <c r="F249" s="25"/>
    </row>
    <row r="250" spans="1:6" s="1" customFormat="1" ht="12.75">
      <c r="A250" s="9" t="s">
        <v>225</v>
      </c>
      <c r="B250" s="14" t="s">
        <v>226</v>
      </c>
      <c r="C250" s="14" t="s">
        <v>0</v>
      </c>
      <c r="D250" s="14" t="s">
        <v>0</v>
      </c>
      <c r="E250" s="15">
        <f aca="true" t="shared" si="7" ref="E250:E255">1950.58</f>
        <v>1950.58</v>
      </c>
      <c r="F250" s="25"/>
    </row>
    <row r="251" spans="1:6" s="1" customFormat="1" ht="12.75">
      <c r="A251" s="9" t="s">
        <v>227</v>
      </c>
      <c r="B251" s="14" t="s">
        <v>228</v>
      </c>
      <c r="C251" s="14" t="s">
        <v>0</v>
      </c>
      <c r="D251" s="14" t="s">
        <v>0</v>
      </c>
      <c r="E251" s="15">
        <f t="shared" si="7"/>
        <v>1950.58</v>
      </c>
      <c r="F251" s="25"/>
    </row>
    <row r="252" spans="1:6" s="1" customFormat="1" ht="12.75">
      <c r="A252" s="9" t="s">
        <v>19</v>
      </c>
      <c r="B252" s="14" t="s">
        <v>228</v>
      </c>
      <c r="C252" s="14" t="s">
        <v>20</v>
      </c>
      <c r="D252" s="14" t="s">
        <v>0</v>
      </c>
      <c r="E252" s="15">
        <f t="shared" si="7"/>
        <v>1950.58</v>
      </c>
      <c r="F252" s="25"/>
    </row>
    <row r="253" spans="1:6" s="1" customFormat="1" ht="30">
      <c r="A253" s="9" t="s">
        <v>229</v>
      </c>
      <c r="B253" s="14" t="s">
        <v>228</v>
      </c>
      <c r="C253" s="14" t="s">
        <v>230</v>
      </c>
      <c r="D253" s="14" t="s">
        <v>0</v>
      </c>
      <c r="E253" s="15">
        <f t="shared" si="7"/>
        <v>1950.58</v>
      </c>
      <c r="F253" s="25"/>
    </row>
    <row r="254" spans="1:6" s="1" customFormat="1" ht="40.5">
      <c r="A254" s="9" t="s">
        <v>23</v>
      </c>
      <c r="B254" s="14" t="s">
        <v>228</v>
      </c>
      <c r="C254" s="14" t="s">
        <v>230</v>
      </c>
      <c r="D254" s="14" t="s">
        <v>24</v>
      </c>
      <c r="E254" s="15">
        <f t="shared" si="7"/>
        <v>1950.58</v>
      </c>
      <c r="F254" s="25"/>
    </row>
    <row r="255" spans="1:6" s="1" customFormat="1" ht="20.25">
      <c r="A255" s="9" t="s">
        <v>25</v>
      </c>
      <c r="B255" s="14" t="s">
        <v>228</v>
      </c>
      <c r="C255" s="14" t="s">
        <v>230</v>
      </c>
      <c r="D255" s="14" t="s">
        <v>26</v>
      </c>
      <c r="E255" s="15">
        <f t="shared" si="7"/>
        <v>1950.58</v>
      </c>
      <c r="F255" s="25"/>
    </row>
    <row r="256" spans="1:6" s="1" customFormat="1" ht="20.25">
      <c r="A256" s="9" t="s">
        <v>27</v>
      </c>
      <c r="B256" s="14" t="s">
        <v>228</v>
      </c>
      <c r="C256" s="14" t="s">
        <v>230</v>
      </c>
      <c r="D256" s="14" t="s">
        <v>28</v>
      </c>
      <c r="E256" s="15">
        <f>1498.14</f>
        <v>1498.14</v>
      </c>
      <c r="F256" s="25"/>
    </row>
    <row r="257" spans="1:6" s="1" customFormat="1" ht="30">
      <c r="A257" s="9" t="s">
        <v>29</v>
      </c>
      <c r="B257" s="14" t="s">
        <v>228</v>
      </c>
      <c r="C257" s="14" t="s">
        <v>230</v>
      </c>
      <c r="D257" s="14" t="s">
        <v>30</v>
      </c>
      <c r="E257" s="15">
        <f>452.44</f>
        <v>452.44</v>
      </c>
      <c r="F257" s="25"/>
    </row>
    <row r="258" spans="1:6" s="1" customFormat="1" ht="12.75">
      <c r="A258" s="9" t="s">
        <v>231</v>
      </c>
      <c r="B258" s="14" t="s">
        <v>232</v>
      </c>
      <c r="C258" s="14" t="s">
        <v>0</v>
      </c>
      <c r="D258" s="14" t="s">
        <v>0</v>
      </c>
      <c r="E258" s="15">
        <f>2092356.57</f>
        <v>2092356.57</v>
      </c>
      <c r="F258" s="25"/>
    </row>
    <row r="259" spans="1:6" s="1" customFormat="1" ht="12.75">
      <c r="A259" s="9" t="s">
        <v>233</v>
      </c>
      <c r="B259" s="14" t="s">
        <v>234</v>
      </c>
      <c r="C259" s="14" t="s">
        <v>0</v>
      </c>
      <c r="D259" s="14" t="s">
        <v>0</v>
      </c>
      <c r="E259" s="15">
        <f>2092356.57</f>
        <v>2092356.57</v>
      </c>
      <c r="F259" s="25"/>
    </row>
    <row r="260" spans="1:6" s="1" customFormat="1" ht="12.75">
      <c r="A260" s="9" t="s">
        <v>19</v>
      </c>
      <c r="B260" s="14" t="s">
        <v>234</v>
      </c>
      <c r="C260" s="14" t="s">
        <v>20</v>
      </c>
      <c r="D260" s="14" t="s">
        <v>0</v>
      </c>
      <c r="E260" s="15">
        <f>2092356.57</f>
        <v>2092356.57</v>
      </c>
      <c r="F260" s="25"/>
    </row>
    <row r="261" spans="1:6" s="1" customFormat="1" ht="12.75">
      <c r="A261" s="9" t="s">
        <v>235</v>
      </c>
      <c r="B261" s="14" t="s">
        <v>234</v>
      </c>
      <c r="C261" s="14" t="s">
        <v>236</v>
      </c>
      <c r="D261" s="14" t="s">
        <v>0</v>
      </c>
      <c r="E261" s="15">
        <f>279463.45</f>
        <v>279463.45</v>
      </c>
      <c r="F261" s="25"/>
    </row>
    <row r="262" spans="1:6" s="1" customFormat="1" ht="12.75">
      <c r="A262" s="9" t="s">
        <v>39</v>
      </c>
      <c r="B262" s="14" t="s">
        <v>234</v>
      </c>
      <c r="C262" s="14" t="s">
        <v>236</v>
      </c>
      <c r="D262" s="14" t="s">
        <v>40</v>
      </c>
      <c r="E262" s="15">
        <f>279463.45</f>
        <v>279463.45</v>
      </c>
      <c r="F262" s="25"/>
    </row>
    <row r="263" spans="1:6" s="1" customFormat="1" ht="12.75">
      <c r="A263" s="9" t="s">
        <v>41</v>
      </c>
      <c r="B263" s="14" t="s">
        <v>234</v>
      </c>
      <c r="C263" s="14" t="s">
        <v>236</v>
      </c>
      <c r="D263" s="14" t="s">
        <v>42</v>
      </c>
      <c r="E263" s="15">
        <f>279463.45</f>
        <v>279463.45</v>
      </c>
      <c r="F263" s="25"/>
    </row>
    <row r="264" spans="1:6" s="1" customFormat="1" ht="20.25">
      <c r="A264" s="9" t="s">
        <v>237</v>
      </c>
      <c r="B264" s="14" t="s">
        <v>234</v>
      </c>
      <c r="C264" s="14" t="s">
        <v>238</v>
      </c>
      <c r="D264" s="14" t="s">
        <v>0</v>
      </c>
      <c r="E264" s="15">
        <f>1408239.8</f>
        <v>1408239.8</v>
      </c>
      <c r="F264" s="25"/>
    </row>
    <row r="265" spans="1:6" s="1" customFormat="1" ht="40.5">
      <c r="A265" s="9" t="s">
        <v>23</v>
      </c>
      <c r="B265" s="14" t="s">
        <v>234</v>
      </c>
      <c r="C265" s="14" t="s">
        <v>238</v>
      </c>
      <c r="D265" s="14" t="s">
        <v>24</v>
      </c>
      <c r="E265" s="15">
        <f>1171086.49</f>
        <v>1171086.49</v>
      </c>
      <c r="F265" s="25"/>
    </row>
    <row r="266" spans="1:6" s="1" customFormat="1" ht="12.75">
      <c r="A266" s="9" t="s">
        <v>115</v>
      </c>
      <c r="B266" s="14" t="s">
        <v>234</v>
      </c>
      <c r="C266" s="14" t="s">
        <v>238</v>
      </c>
      <c r="D266" s="14" t="s">
        <v>116</v>
      </c>
      <c r="E266" s="15">
        <f>1171086.49</f>
        <v>1171086.49</v>
      </c>
      <c r="F266" s="25"/>
    </row>
    <row r="267" spans="1:6" s="1" customFormat="1" ht="12.75">
      <c r="A267" s="9" t="s">
        <v>117</v>
      </c>
      <c r="B267" s="14" t="s">
        <v>234</v>
      </c>
      <c r="C267" s="14" t="s">
        <v>238</v>
      </c>
      <c r="D267" s="14" t="s">
        <v>118</v>
      </c>
      <c r="E267" s="15">
        <f>932845.83</f>
        <v>932845.83</v>
      </c>
      <c r="F267" s="25"/>
    </row>
    <row r="268" spans="1:6" s="1" customFormat="1" ht="20.25">
      <c r="A268" s="9" t="s">
        <v>239</v>
      </c>
      <c r="B268" s="14" t="s">
        <v>234</v>
      </c>
      <c r="C268" s="14" t="s">
        <v>238</v>
      </c>
      <c r="D268" s="14" t="s">
        <v>240</v>
      </c>
      <c r="E268" s="15">
        <f>697.6</f>
        <v>697.6</v>
      </c>
      <c r="F268" s="25"/>
    </row>
    <row r="269" spans="1:6" s="1" customFormat="1" ht="30">
      <c r="A269" s="9" t="s">
        <v>119</v>
      </c>
      <c r="B269" s="14" t="s">
        <v>234</v>
      </c>
      <c r="C269" s="14" t="s">
        <v>238</v>
      </c>
      <c r="D269" s="14" t="s">
        <v>120</v>
      </c>
      <c r="E269" s="15">
        <f>237543.06</f>
        <v>237543.06</v>
      </c>
      <c r="F269" s="25"/>
    </row>
    <row r="270" spans="1:6" s="1" customFormat="1" ht="20.25">
      <c r="A270" s="9" t="s">
        <v>61</v>
      </c>
      <c r="B270" s="14" t="s">
        <v>234</v>
      </c>
      <c r="C270" s="14" t="s">
        <v>238</v>
      </c>
      <c r="D270" s="14" t="s">
        <v>62</v>
      </c>
      <c r="E270" s="15">
        <f>4584.51</f>
        <v>4584.51</v>
      </c>
      <c r="F270" s="25"/>
    </row>
    <row r="271" spans="1:6" s="1" customFormat="1" ht="20.25">
      <c r="A271" s="9" t="s">
        <v>63</v>
      </c>
      <c r="B271" s="14" t="s">
        <v>234</v>
      </c>
      <c r="C271" s="14" t="s">
        <v>238</v>
      </c>
      <c r="D271" s="14" t="s">
        <v>64</v>
      </c>
      <c r="E271" s="15">
        <f>4584.51</f>
        <v>4584.51</v>
      </c>
      <c r="F271" s="25"/>
    </row>
    <row r="272" spans="1:6" s="1" customFormat="1" ht="12.75">
      <c r="A272" s="9" t="s">
        <v>65</v>
      </c>
      <c r="B272" s="14" t="s">
        <v>234</v>
      </c>
      <c r="C272" s="14" t="s">
        <v>238</v>
      </c>
      <c r="D272" s="14" t="s">
        <v>66</v>
      </c>
      <c r="E272" s="15">
        <f>4584.51</f>
        <v>4584.51</v>
      </c>
      <c r="F272" s="25"/>
    </row>
    <row r="273" spans="1:6" s="1" customFormat="1" ht="12.75">
      <c r="A273" s="9" t="s">
        <v>241</v>
      </c>
      <c r="B273" s="14" t="s">
        <v>234</v>
      </c>
      <c r="C273" s="14" t="s">
        <v>238</v>
      </c>
      <c r="D273" s="14" t="s">
        <v>242</v>
      </c>
      <c r="E273" s="15">
        <f>227068.8</f>
        <v>227068.8</v>
      </c>
      <c r="F273" s="25"/>
    </row>
    <row r="274" spans="1:6" s="1" customFormat="1" ht="20.25">
      <c r="A274" s="9" t="s">
        <v>243</v>
      </c>
      <c r="B274" s="14" t="s">
        <v>234</v>
      </c>
      <c r="C274" s="14" t="s">
        <v>238</v>
      </c>
      <c r="D274" s="14" t="s">
        <v>244</v>
      </c>
      <c r="E274" s="15">
        <f>227068.8</f>
        <v>227068.8</v>
      </c>
      <c r="F274" s="25"/>
    </row>
    <row r="275" spans="1:6" s="1" customFormat="1" ht="20.25">
      <c r="A275" s="9" t="s">
        <v>245</v>
      </c>
      <c r="B275" s="14" t="s">
        <v>234</v>
      </c>
      <c r="C275" s="14" t="s">
        <v>238</v>
      </c>
      <c r="D275" s="14" t="s">
        <v>246</v>
      </c>
      <c r="E275" s="15">
        <f>227068.8</f>
        <v>227068.8</v>
      </c>
      <c r="F275" s="25"/>
    </row>
    <row r="276" spans="1:6" s="1" customFormat="1" ht="12.75">
      <c r="A276" s="9" t="s">
        <v>51</v>
      </c>
      <c r="B276" s="14" t="s">
        <v>234</v>
      </c>
      <c r="C276" s="14" t="s">
        <v>238</v>
      </c>
      <c r="D276" s="14" t="s">
        <v>52</v>
      </c>
      <c r="E276" s="15">
        <f>5500</f>
        <v>5500</v>
      </c>
      <c r="F276" s="25"/>
    </row>
    <row r="277" spans="1:6" s="1" customFormat="1" ht="12.75">
      <c r="A277" s="9" t="s">
        <v>67</v>
      </c>
      <c r="B277" s="14" t="s">
        <v>234</v>
      </c>
      <c r="C277" s="14" t="s">
        <v>238</v>
      </c>
      <c r="D277" s="14" t="s">
        <v>68</v>
      </c>
      <c r="E277" s="15">
        <f>5500</f>
        <v>5500</v>
      </c>
      <c r="F277" s="25"/>
    </row>
    <row r="278" spans="1:6" s="1" customFormat="1" ht="20.25">
      <c r="A278" s="9" t="s">
        <v>69</v>
      </c>
      <c r="B278" s="14" t="s">
        <v>234</v>
      </c>
      <c r="C278" s="14" t="s">
        <v>238</v>
      </c>
      <c r="D278" s="14" t="s">
        <v>70</v>
      </c>
      <c r="E278" s="15">
        <f>2500</f>
        <v>2500</v>
      </c>
      <c r="F278" s="25"/>
    </row>
    <row r="279" spans="1:6" s="1" customFormat="1" ht="12.75">
      <c r="A279" s="9" t="s">
        <v>73</v>
      </c>
      <c r="B279" s="14" t="s">
        <v>234</v>
      </c>
      <c r="C279" s="14" t="s">
        <v>238</v>
      </c>
      <c r="D279" s="14" t="s">
        <v>74</v>
      </c>
      <c r="E279" s="15">
        <f>3000</f>
        <v>3000</v>
      </c>
      <c r="F279" s="25"/>
    </row>
    <row r="280" spans="1:6" s="1" customFormat="1" ht="30">
      <c r="A280" s="9" t="s">
        <v>43</v>
      </c>
      <c r="B280" s="14" t="s">
        <v>234</v>
      </c>
      <c r="C280" s="14" t="s">
        <v>44</v>
      </c>
      <c r="D280" s="14" t="s">
        <v>0</v>
      </c>
      <c r="E280" s="15">
        <f>404653.32</f>
        <v>404653.32</v>
      </c>
      <c r="F280" s="25"/>
    </row>
    <row r="281" spans="1:6" s="1" customFormat="1" ht="40.5">
      <c r="A281" s="9" t="s">
        <v>23</v>
      </c>
      <c r="B281" s="14" t="s">
        <v>234</v>
      </c>
      <c r="C281" s="14" t="s">
        <v>44</v>
      </c>
      <c r="D281" s="14" t="s">
        <v>24</v>
      </c>
      <c r="E281" s="15">
        <f>288370.14</f>
        <v>288370.14</v>
      </c>
      <c r="F281" s="25"/>
    </row>
    <row r="282" spans="1:6" s="1" customFormat="1" ht="12.75">
      <c r="A282" s="9" t="s">
        <v>115</v>
      </c>
      <c r="B282" s="14" t="s">
        <v>234</v>
      </c>
      <c r="C282" s="14" t="s">
        <v>44</v>
      </c>
      <c r="D282" s="14" t="s">
        <v>116</v>
      </c>
      <c r="E282" s="15">
        <f>288370.14</f>
        <v>288370.14</v>
      </c>
      <c r="F282" s="25"/>
    </row>
    <row r="283" spans="1:6" s="1" customFormat="1" ht="12.75">
      <c r="A283" s="9" t="s">
        <v>117</v>
      </c>
      <c r="B283" s="14" t="s">
        <v>234</v>
      </c>
      <c r="C283" s="14" t="s">
        <v>44</v>
      </c>
      <c r="D283" s="14" t="s">
        <v>118</v>
      </c>
      <c r="E283" s="15">
        <f>221283.62</f>
        <v>221283.62</v>
      </c>
      <c r="F283" s="25"/>
    </row>
    <row r="284" spans="1:6" s="1" customFormat="1" ht="30">
      <c r="A284" s="9" t="s">
        <v>119</v>
      </c>
      <c r="B284" s="14" t="s">
        <v>234</v>
      </c>
      <c r="C284" s="14" t="s">
        <v>44</v>
      </c>
      <c r="D284" s="14" t="s">
        <v>120</v>
      </c>
      <c r="E284" s="15">
        <f>67086.52</f>
        <v>67086.52</v>
      </c>
      <c r="F284" s="25"/>
    </row>
    <row r="285" spans="1:6" s="1" customFormat="1" ht="12.75">
      <c r="A285" s="9" t="s">
        <v>39</v>
      </c>
      <c r="B285" s="14" t="s">
        <v>234</v>
      </c>
      <c r="C285" s="14" t="s">
        <v>44</v>
      </c>
      <c r="D285" s="14" t="s">
        <v>40</v>
      </c>
      <c r="E285" s="15">
        <f>116283.18</f>
        <v>116283.18</v>
      </c>
      <c r="F285" s="25"/>
    </row>
    <row r="286" spans="1:6" s="1" customFormat="1" ht="12.75">
      <c r="A286" s="9" t="s">
        <v>41</v>
      </c>
      <c r="B286" s="14" t="s">
        <v>234</v>
      </c>
      <c r="C286" s="14" t="s">
        <v>44</v>
      </c>
      <c r="D286" s="14" t="s">
        <v>42</v>
      </c>
      <c r="E286" s="15">
        <f>116283.18</f>
        <v>116283.18</v>
      </c>
      <c r="F286" s="25"/>
    </row>
    <row r="287" spans="1:6" s="1" customFormat="1" ht="12.75">
      <c r="A287" s="9" t="s">
        <v>247</v>
      </c>
      <c r="B287" s="14" t="s">
        <v>248</v>
      </c>
      <c r="C287" s="14" t="s">
        <v>0</v>
      </c>
      <c r="D287" s="14" t="s">
        <v>0</v>
      </c>
      <c r="E287" s="15">
        <f>14079949.5</f>
        <v>14079949.5</v>
      </c>
      <c r="F287" s="25"/>
    </row>
    <row r="288" spans="1:6" s="1" customFormat="1" ht="12.75">
      <c r="A288" s="9" t="s">
        <v>249</v>
      </c>
      <c r="B288" s="14" t="s">
        <v>250</v>
      </c>
      <c r="C288" s="14" t="s">
        <v>0</v>
      </c>
      <c r="D288" s="14" t="s">
        <v>0</v>
      </c>
      <c r="E288" s="15">
        <f>14079949.5</f>
        <v>14079949.5</v>
      </c>
      <c r="F288" s="25"/>
    </row>
    <row r="289" spans="1:6" s="1" customFormat="1" ht="12.75">
      <c r="A289" s="9" t="s">
        <v>19</v>
      </c>
      <c r="B289" s="14" t="s">
        <v>250</v>
      </c>
      <c r="C289" s="14" t="s">
        <v>20</v>
      </c>
      <c r="D289" s="14" t="s">
        <v>0</v>
      </c>
      <c r="E289" s="15">
        <f>14079949.5</f>
        <v>14079949.5</v>
      </c>
      <c r="F289" s="25"/>
    </row>
    <row r="290" spans="1:6" s="1" customFormat="1" ht="20.25">
      <c r="A290" s="9" t="s">
        <v>237</v>
      </c>
      <c r="B290" s="14" t="s">
        <v>250</v>
      </c>
      <c r="C290" s="14" t="s">
        <v>238</v>
      </c>
      <c r="D290" s="14" t="s">
        <v>0</v>
      </c>
      <c r="E290" s="15">
        <f>7573717.27</f>
        <v>7573717.27</v>
      </c>
      <c r="F290" s="25"/>
    </row>
    <row r="291" spans="1:6" s="1" customFormat="1" ht="40.5">
      <c r="A291" s="9" t="s">
        <v>23</v>
      </c>
      <c r="B291" s="14" t="s">
        <v>250</v>
      </c>
      <c r="C291" s="14" t="s">
        <v>238</v>
      </c>
      <c r="D291" s="14" t="s">
        <v>24</v>
      </c>
      <c r="E291" s="15">
        <f>5196492.3</f>
        <v>5196492.3</v>
      </c>
      <c r="F291" s="25"/>
    </row>
    <row r="292" spans="1:6" s="1" customFormat="1" ht="12.75">
      <c r="A292" s="9" t="s">
        <v>115</v>
      </c>
      <c r="B292" s="14" t="s">
        <v>250</v>
      </c>
      <c r="C292" s="14" t="s">
        <v>238</v>
      </c>
      <c r="D292" s="14" t="s">
        <v>116</v>
      </c>
      <c r="E292" s="15">
        <f>5196492.3</f>
        <v>5196492.3</v>
      </c>
      <c r="F292" s="25"/>
    </row>
    <row r="293" spans="1:6" s="1" customFormat="1" ht="12.75">
      <c r="A293" s="9" t="s">
        <v>117</v>
      </c>
      <c r="B293" s="14" t="s">
        <v>250</v>
      </c>
      <c r="C293" s="14" t="s">
        <v>238</v>
      </c>
      <c r="D293" s="14" t="s">
        <v>118</v>
      </c>
      <c r="E293" s="15">
        <f>3891756.96</f>
        <v>3891756.96</v>
      </c>
      <c r="F293" s="25"/>
    </row>
    <row r="294" spans="1:6" s="1" customFormat="1" ht="20.25">
      <c r="A294" s="9" t="s">
        <v>239</v>
      </c>
      <c r="B294" s="14" t="s">
        <v>250</v>
      </c>
      <c r="C294" s="14" t="s">
        <v>238</v>
      </c>
      <c r="D294" s="14" t="s">
        <v>240</v>
      </c>
      <c r="E294" s="15">
        <f>129424.74</f>
        <v>129424.74</v>
      </c>
      <c r="F294" s="25"/>
    </row>
    <row r="295" spans="1:6" s="1" customFormat="1" ht="30">
      <c r="A295" s="9" t="s">
        <v>119</v>
      </c>
      <c r="B295" s="14" t="s">
        <v>250</v>
      </c>
      <c r="C295" s="14" t="s">
        <v>238</v>
      </c>
      <c r="D295" s="14" t="s">
        <v>120</v>
      </c>
      <c r="E295" s="15">
        <f>1175310.6</f>
        <v>1175310.6</v>
      </c>
      <c r="F295" s="25"/>
    </row>
    <row r="296" spans="1:6" s="1" customFormat="1" ht="20.25">
      <c r="A296" s="9" t="s">
        <v>61</v>
      </c>
      <c r="B296" s="14" t="s">
        <v>250</v>
      </c>
      <c r="C296" s="14" t="s">
        <v>238</v>
      </c>
      <c r="D296" s="14" t="s">
        <v>62</v>
      </c>
      <c r="E296" s="15">
        <f>2357720.62</f>
        <v>2357720.62</v>
      </c>
      <c r="F296" s="25"/>
    </row>
    <row r="297" spans="1:6" s="1" customFormat="1" ht="20.25">
      <c r="A297" s="9" t="s">
        <v>63</v>
      </c>
      <c r="B297" s="14" t="s">
        <v>250</v>
      </c>
      <c r="C297" s="14" t="s">
        <v>238</v>
      </c>
      <c r="D297" s="14" t="s">
        <v>64</v>
      </c>
      <c r="E297" s="15">
        <f>2357720.62</f>
        <v>2357720.62</v>
      </c>
      <c r="F297" s="25"/>
    </row>
    <row r="298" spans="1:6" s="1" customFormat="1" ht="20.25">
      <c r="A298" s="9" t="s">
        <v>81</v>
      </c>
      <c r="B298" s="14" t="s">
        <v>250</v>
      </c>
      <c r="C298" s="14" t="s">
        <v>238</v>
      </c>
      <c r="D298" s="14" t="s">
        <v>82</v>
      </c>
      <c r="E298" s="15">
        <f>112652.75</f>
        <v>112652.75</v>
      </c>
      <c r="F298" s="25"/>
    </row>
    <row r="299" spans="1:6" s="1" customFormat="1" ht="12.75">
      <c r="A299" s="9" t="s">
        <v>65</v>
      </c>
      <c r="B299" s="14" t="s">
        <v>250</v>
      </c>
      <c r="C299" s="14" t="s">
        <v>238</v>
      </c>
      <c r="D299" s="14" t="s">
        <v>66</v>
      </c>
      <c r="E299" s="15">
        <f>2245067.87</f>
        <v>2245067.87</v>
      </c>
      <c r="F299" s="25"/>
    </row>
    <row r="300" spans="1:6" s="1" customFormat="1" ht="12.75">
      <c r="A300" s="9" t="s">
        <v>51</v>
      </c>
      <c r="B300" s="14" t="s">
        <v>250</v>
      </c>
      <c r="C300" s="14" t="s">
        <v>238</v>
      </c>
      <c r="D300" s="14" t="s">
        <v>52</v>
      </c>
      <c r="E300" s="15">
        <f>19504.35</f>
        <v>19504.35</v>
      </c>
      <c r="F300" s="25"/>
    </row>
    <row r="301" spans="1:6" s="1" customFormat="1" ht="12.75">
      <c r="A301" s="9" t="s">
        <v>67</v>
      </c>
      <c r="B301" s="14" t="s">
        <v>250</v>
      </c>
      <c r="C301" s="14" t="s">
        <v>238</v>
      </c>
      <c r="D301" s="14" t="s">
        <v>68</v>
      </c>
      <c r="E301" s="15">
        <f>19504.35</f>
        <v>19504.35</v>
      </c>
      <c r="F301" s="25"/>
    </row>
    <row r="302" spans="1:6" s="1" customFormat="1" ht="20.25">
      <c r="A302" s="9" t="s">
        <v>69</v>
      </c>
      <c r="B302" s="14" t="s">
        <v>250</v>
      </c>
      <c r="C302" s="14" t="s">
        <v>238</v>
      </c>
      <c r="D302" s="14" t="s">
        <v>70</v>
      </c>
      <c r="E302" s="15">
        <f>14995</f>
        <v>14995</v>
      </c>
      <c r="F302" s="25"/>
    </row>
    <row r="303" spans="1:6" s="1" customFormat="1" ht="12.75">
      <c r="A303" s="9" t="s">
        <v>73</v>
      </c>
      <c r="B303" s="14" t="s">
        <v>250</v>
      </c>
      <c r="C303" s="14" t="s">
        <v>238</v>
      </c>
      <c r="D303" s="14" t="s">
        <v>74</v>
      </c>
      <c r="E303" s="15">
        <f>4509.35</f>
        <v>4509.35</v>
      </c>
      <c r="F303" s="25"/>
    </row>
    <row r="304" spans="1:6" s="1" customFormat="1" ht="12.75">
      <c r="A304" s="9" t="s">
        <v>251</v>
      </c>
      <c r="B304" s="14" t="s">
        <v>250</v>
      </c>
      <c r="C304" s="14" t="s">
        <v>252</v>
      </c>
      <c r="D304" s="14" t="s">
        <v>0</v>
      </c>
      <c r="E304" s="15">
        <f>145000</f>
        <v>145000</v>
      </c>
      <c r="F304" s="25"/>
    </row>
    <row r="305" spans="1:6" s="1" customFormat="1" ht="20.25">
      <c r="A305" s="9" t="s">
        <v>61</v>
      </c>
      <c r="B305" s="14" t="s">
        <v>250</v>
      </c>
      <c r="C305" s="14" t="s">
        <v>252</v>
      </c>
      <c r="D305" s="14" t="s">
        <v>62</v>
      </c>
      <c r="E305" s="15">
        <f>145000</f>
        <v>145000</v>
      </c>
      <c r="F305" s="25"/>
    </row>
    <row r="306" spans="1:6" s="1" customFormat="1" ht="20.25">
      <c r="A306" s="9" t="s">
        <v>63</v>
      </c>
      <c r="B306" s="14" t="s">
        <v>250</v>
      </c>
      <c r="C306" s="14" t="s">
        <v>252</v>
      </c>
      <c r="D306" s="14" t="s">
        <v>64</v>
      </c>
      <c r="E306" s="15">
        <f>145000</f>
        <v>145000</v>
      </c>
      <c r="F306" s="25"/>
    </row>
    <row r="307" spans="1:6" s="1" customFormat="1" ht="12.75">
      <c r="A307" s="9" t="s">
        <v>65</v>
      </c>
      <c r="B307" s="14" t="s">
        <v>250</v>
      </c>
      <c r="C307" s="14" t="s">
        <v>252</v>
      </c>
      <c r="D307" s="14" t="s">
        <v>66</v>
      </c>
      <c r="E307" s="15">
        <f>145000</f>
        <v>145000</v>
      </c>
      <c r="F307" s="25"/>
    </row>
    <row r="308" spans="1:6" s="1" customFormat="1" ht="12.75">
      <c r="A308" s="9" t="s">
        <v>253</v>
      </c>
      <c r="B308" s="14" t="s">
        <v>250</v>
      </c>
      <c r="C308" s="14" t="s">
        <v>254</v>
      </c>
      <c r="D308" s="14" t="s">
        <v>0</v>
      </c>
      <c r="E308" s="15">
        <f>6297619.91</f>
        <v>6297619.91</v>
      </c>
      <c r="F308" s="25"/>
    </row>
    <row r="309" spans="1:6" s="1" customFormat="1" ht="40.5">
      <c r="A309" s="9" t="s">
        <v>23</v>
      </c>
      <c r="B309" s="14" t="s">
        <v>250</v>
      </c>
      <c r="C309" s="14" t="s">
        <v>254</v>
      </c>
      <c r="D309" s="14" t="s">
        <v>24</v>
      </c>
      <c r="E309" s="15">
        <f>6297619.91</f>
        <v>6297619.91</v>
      </c>
      <c r="F309" s="25"/>
    </row>
    <row r="310" spans="1:6" s="1" customFormat="1" ht="12.75">
      <c r="A310" s="9" t="s">
        <v>115</v>
      </c>
      <c r="B310" s="14" t="s">
        <v>250</v>
      </c>
      <c r="C310" s="14" t="s">
        <v>254</v>
      </c>
      <c r="D310" s="14" t="s">
        <v>116</v>
      </c>
      <c r="E310" s="15">
        <f>6297619.91</f>
        <v>6297619.91</v>
      </c>
      <c r="F310" s="25"/>
    </row>
    <row r="311" spans="1:6" s="1" customFormat="1" ht="12.75">
      <c r="A311" s="9" t="s">
        <v>117</v>
      </c>
      <c r="B311" s="14" t="s">
        <v>250</v>
      </c>
      <c r="C311" s="14" t="s">
        <v>254</v>
      </c>
      <c r="D311" s="14" t="s">
        <v>118</v>
      </c>
      <c r="E311" s="15">
        <f>4836881.65</f>
        <v>4836881.65</v>
      </c>
      <c r="F311" s="25"/>
    </row>
    <row r="312" spans="1:6" s="1" customFormat="1" ht="30">
      <c r="A312" s="9" t="s">
        <v>119</v>
      </c>
      <c r="B312" s="14" t="s">
        <v>250</v>
      </c>
      <c r="C312" s="14" t="s">
        <v>254</v>
      </c>
      <c r="D312" s="14" t="s">
        <v>120</v>
      </c>
      <c r="E312" s="15">
        <f>1460738.26</f>
        <v>1460738.26</v>
      </c>
      <c r="F312" s="25"/>
    </row>
    <row r="313" spans="1:6" s="1" customFormat="1" ht="20.25">
      <c r="A313" s="9" t="s">
        <v>255</v>
      </c>
      <c r="B313" s="14" t="s">
        <v>250</v>
      </c>
      <c r="C313" s="14" t="s">
        <v>256</v>
      </c>
      <c r="D313" s="14" t="s">
        <v>0</v>
      </c>
      <c r="E313" s="15">
        <f>63612.32</f>
        <v>63612.32</v>
      </c>
      <c r="F313" s="25"/>
    </row>
    <row r="314" spans="1:6" s="1" customFormat="1" ht="40.5">
      <c r="A314" s="9" t="s">
        <v>23</v>
      </c>
      <c r="B314" s="14" t="s">
        <v>250</v>
      </c>
      <c r="C314" s="14" t="s">
        <v>256</v>
      </c>
      <c r="D314" s="14" t="s">
        <v>24</v>
      </c>
      <c r="E314" s="15">
        <f>63612.32</f>
        <v>63612.32</v>
      </c>
      <c r="F314" s="25"/>
    </row>
    <row r="315" spans="1:6" s="1" customFormat="1" ht="12.75">
      <c r="A315" s="9" t="s">
        <v>115</v>
      </c>
      <c r="B315" s="14" t="s">
        <v>250</v>
      </c>
      <c r="C315" s="14" t="s">
        <v>256</v>
      </c>
      <c r="D315" s="14" t="s">
        <v>116</v>
      </c>
      <c r="E315" s="15">
        <f>63612.32</f>
        <v>63612.32</v>
      </c>
      <c r="F315" s="25"/>
    </row>
    <row r="316" spans="1:6" s="1" customFormat="1" ht="12.75">
      <c r="A316" s="9" t="s">
        <v>117</v>
      </c>
      <c r="B316" s="14" t="s">
        <v>250</v>
      </c>
      <c r="C316" s="14" t="s">
        <v>256</v>
      </c>
      <c r="D316" s="14" t="s">
        <v>118</v>
      </c>
      <c r="E316" s="15">
        <f>48857.39</f>
        <v>48857.39</v>
      </c>
      <c r="F316" s="25"/>
    </row>
    <row r="317" spans="1:6" s="1" customFormat="1" ht="30">
      <c r="A317" s="9" t="s">
        <v>119</v>
      </c>
      <c r="B317" s="14" t="s">
        <v>250</v>
      </c>
      <c r="C317" s="14" t="s">
        <v>256</v>
      </c>
      <c r="D317" s="14" t="s">
        <v>120</v>
      </c>
      <c r="E317" s="15">
        <f>14754.93</f>
        <v>14754.93</v>
      </c>
      <c r="F317" s="25"/>
    </row>
    <row r="318" spans="1:6" s="1" customFormat="1" ht="12.75">
      <c r="A318" s="9" t="s">
        <v>257</v>
      </c>
      <c r="B318" s="14" t="s">
        <v>258</v>
      </c>
      <c r="C318" s="14" t="s">
        <v>0</v>
      </c>
      <c r="D318" s="14" t="s">
        <v>0</v>
      </c>
      <c r="E318" s="15">
        <f aca="true" t="shared" si="8" ref="E318:E324">263197.4</f>
        <v>263197.4</v>
      </c>
      <c r="F318" s="25"/>
    </row>
    <row r="319" spans="1:6" s="1" customFormat="1" ht="12.75">
      <c r="A319" s="9" t="s">
        <v>259</v>
      </c>
      <c r="B319" s="14" t="s">
        <v>260</v>
      </c>
      <c r="C319" s="14" t="s">
        <v>0</v>
      </c>
      <c r="D319" s="14" t="s">
        <v>0</v>
      </c>
      <c r="E319" s="15">
        <f t="shared" si="8"/>
        <v>263197.4</v>
      </c>
      <c r="F319" s="25"/>
    </row>
    <row r="320" spans="1:6" s="1" customFormat="1" ht="12.75">
      <c r="A320" s="9" t="s">
        <v>19</v>
      </c>
      <c r="B320" s="14" t="s">
        <v>260</v>
      </c>
      <c r="C320" s="14" t="s">
        <v>20</v>
      </c>
      <c r="D320" s="14" t="s">
        <v>0</v>
      </c>
      <c r="E320" s="15">
        <f t="shared" si="8"/>
        <v>263197.4</v>
      </c>
      <c r="F320" s="25"/>
    </row>
    <row r="321" spans="1:6" s="1" customFormat="1" ht="12.75">
      <c r="A321" s="9" t="s">
        <v>261</v>
      </c>
      <c r="B321" s="14" t="s">
        <v>260</v>
      </c>
      <c r="C321" s="14" t="s">
        <v>262</v>
      </c>
      <c r="D321" s="14" t="s">
        <v>0</v>
      </c>
      <c r="E321" s="15">
        <f t="shared" si="8"/>
        <v>263197.4</v>
      </c>
      <c r="F321" s="25"/>
    </row>
    <row r="322" spans="1:6" s="1" customFormat="1" ht="12.75">
      <c r="A322" s="9" t="s">
        <v>241</v>
      </c>
      <c r="B322" s="14" t="s">
        <v>260</v>
      </c>
      <c r="C322" s="14" t="s">
        <v>262</v>
      </c>
      <c r="D322" s="14" t="s">
        <v>242</v>
      </c>
      <c r="E322" s="15">
        <f t="shared" si="8"/>
        <v>263197.4</v>
      </c>
      <c r="F322" s="25"/>
    </row>
    <row r="323" spans="1:6" s="1" customFormat="1" ht="20.25">
      <c r="A323" s="9" t="s">
        <v>243</v>
      </c>
      <c r="B323" s="14" t="s">
        <v>260</v>
      </c>
      <c r="C323" s="14" t="s">
        <v>262</v>
      </c>
      <c r="D323" s="14" t="s">
        <v>244</v>
      </c>
      <c r="E323" s="15">
        <f t="shared" si="8"/>
        <v>263197.4</v>
      </c>
      <c r="F323" s="25"/>
    </row>
    <row r="324" spans="1:6" s="1" customFormat="1" ht="20.25">
      <c r="A324" s="9" t="s">
        <v>245</v>
      </c>
      <c r="B324" s="14" t="s">
        <v>260</v>
      </c>
      <c r="C324" s="14" t="s">
        <v>262</v>
      </c>
      <c r="D324" s="14" t="s">
        <v>246</v>
      </c>
      <c r="E324" s="15">
        <f t="shared" si="8"/>
        <v>263197.4</v>
      </c>
      <c r="F324" s="25"/>
    </row>
    <row r="325" spans="1:6" s="1" customFormat="1" ht="12.75">
      <c r="A325" s="9" t="s">
        <v>263</v>
      </c>
      <c r="B325" s="14" t="s">
        <v>264</v>
      </c>
      <c r="C325" s="14" t="s">
        <v>0</v>
      </c>
      <c r="D325" s="14" t="s">
        <v>0</v>
      </c>
      <c r="E325" s="15">
        <f aca="true" t="shared" si="9" ref="E325:E331">30000</f>
        <v>30000</v>
      </c>
      <c r="F325" s="25"/>
    </row>
    <row r="326" spans="1:6" s="1" customFormat="1" ht="12.75">
      <c r="A326" s="9" t="s">
        <v>265</v>
      </c>
      <c r="B326" s="14" t="s">
        <v>266</v>
      </c>
      <c r="C326" s="14" t="s">
        <v>0</v>
      </c>
      <c r="D326" s="14" t="s">
        <v>0</v>
      </c>
      <c r="E326" s="15">
        <f t="shared" si="9"/>
        <v>30000</v>
      </c>
      <c r="F326" s="25"/>
    </row>
    <row r="327" spans="1:6" s="1" customFormat="1" ht="12.75">
      <c r="A327" s="9" t="s">
        <v>19</v>
      </c>
      <c r="B327" s="14" t="s">
        <v>266</v>
      </c>
      <c r="C327" s="14" t="s">
        <v>20</v>
      </c>
      <c r="D327" s="14" t="s">
        <v>0</v>
      </c>
      <c r="E327" s="15">
        <f t="shared" si="9"/>
        <v>30000</v>
      </c>
      <c r="F327" s="25"/>
    </row>
    <row r="328" spans="1:6" s="1" customFormat="1" ht="20.25">
      <c r="A328" s="9" t="s">
        <v>267</v>
      </c>
      <c r="B328" s="14" t="s">
        <v>266</v>
      </c>
      <c r="C328" s="14" t="s">
        <v>268</v>
      </c>
      <c r="D328" s="14" t="s">
        <v>0</v>
      </c>
      <c r="E328" s="15">
        <f t="shared" si="9"/>
        <v>30000</v>
      </c>
      <c r="F328" s="25"/>
    </row>
    <row r="329" spans="1:6" s="1" customFormat="1" ht="20.25">
      <c r="A329" s="9" t="s">
        <v>61</v>
      </c>
      <c r="B329" s="14" t="s">
        <v>266</v>
      </c>
      <c r="C329" s="14" t="s">
        <v>268</v>
      </c>
      <c r="D329" s="14" t="s">
        <v>62</v>
      </c>
      <c r="E329" s="15">
        <f t="shared" si="9"/>
        <v>30000</v>
      </c>
      <c r="F329" s="25"/>
    </row>
    <row r="330" spans="1:6" s="1" customFormat="1" ht="20.25">
      <c r="A330" s="9" t="s">
        <v>63</v>
      </c>
      <c r="B330" s="14" t="s">
        <v>266</v>
      </c>
      <c r="C330" s="14" t="s">
        <v>268</v>
      </c>
      <c r="D330" s="14" t="s">
        <v>64</v>
      </c>
      <c r="E330" s="15">
        <f t="shared" si="9"/>
        <v>30000</v>
      </c>
      <c r="F330" s="25"/>
    </row>
    <row r="331" spans="1:6" s="1" customFormat="1" ht="12.75">
      <c r="A331" s="9" t="s">
        <v>65</v>
      </c>
      <c r="B331" s="14" t="s">
        <v>266</v>
      </c>
      <c r="C331" s="14" t="s">
        <v>268</v>
      </c>
      <c r="D331" s="14" t="s">
        <v>66</v>
      </c>
      <c r="E331" s="15">
        <f t="shared" si="9"/>
        <v>30000</v>
      </c>
      <c r="F331" s="25"/>
    </row>
    <row r="332" spans="1:6" s="1" customFormat="1" ht="12.75">
      <c r="A332" s="9" t="s">
        <v>269</v>
      </c>
      <c r="B332" s="14" t="s">
        <v>270</v>
      </c>
      <c r="C332" s="14" t="s">
        <v>0</v>
      </c>
      <c r="D332" s="14" t="s">
        <v>0</v>
      </c>
      <c r="E332" s="15">
        <f aca="true" t="shared" si="10" ref="E332:E338">80000</f>
        <v>80000</v>
      </c>
      <c r="F332" s="25"/>
    </row>
    <row r="333" spans="1:6" s="1" customFormat="1" ht="12.75">
      <c r="A333" s="9" t="s">
        <v>271</v>
      </c>
      <c r="B333" s="14" t="s">
        <v>272</v>
      </c>
      <c r="C333" s="14" t="s">
        <v>0</v>
      </c>
      <c r="D333" s="14" t="s">
        <v>0</v>
      </c>
      <c r="E333" s="15">
        <f t="shared" si="10"/>
        <v>80000</v>
      </c>
      <c r="F333" s="25"/>
    </row>
    <row r="334" spans="1:6" s="1" customFormat="1" ht="12.75">
      <c r="A334" s="9" t="s">
        <v>19</v>
      </c>
      <c r="B334" s="14" t="s">
        <v>272</v>
      </c>
      <c r="C334" s="14" t="s">
        <v>20</v>
      </c>
      <c r="D334" s="14" t="s">
        <v>0</v>
      </c>
      <c r="E334" s="15">
        <f t="shared" si="10"/>
        <v>80000</v>
      </c>
      <c r="F334" s="25"/>
    </row>
    <row r="335" spans="1:6" s="1" customFormat="1" ht="12.75">
      <c r="A335" s="9" t="s">
        <v>31</v>
      </c>
      <c r="B335" s="14" t="s">
        <v>272</v>
      </c>
      <c r="C335" s="14" t="s">
        <v>32</v>
      </c>
      <c r="D335" s="14" t="s">
        <v>0</v>
      </c>
      <c r="E335" s="15">
        <f t="shared" si="10"/>
        <v>80000</v>
      </c>
      <c r="F335" s="25"/>
    </row>
    <row r="336" spans="1:6" s="1" customFormat="1" ht="20.25">
      <c r="A336" s="9" t="s">
        <v>61</v>
      </c>
      <c r="B336" s="14" t="s">
        <v>272</v>
      </c>
      <c r="C336" s="14" t="s">
        <v>32</v>
      </c>
      <c r="D336" s="14" t="s">
        <v>62</v>
      </c>
      <c r="E336" s="15">
        <f t="shared" si="10"/>
        <v>80000</v>
      </c>
      <c r="F336" s="25"/>
    </row>
    <row r="337" spans="1:6" s="1" customFormat="1" ht="20.25">
      <c r="A337" s="9" t="s">
        <v>63</v>
      </c>
      <c r="B337" s="14" t="s">
        <v>272</v>
      </c>
      <c r="C337" s="14" t="s">
        <v>32</v>
      </c>
      <c r="D337" s="14" t="s">
        <v>64</v>
      </c>
      <c r="E337" s="15">
        <f t="shared" si="10"/>
        <v>80000</v>
      </c>
      <c r="F337" s="25"/>
    </row>
    <row r="338" spans="1:6" s="1" customFormat="1" ht="12.75">
      <c r="A338" s="9" t="s">
        <v>65</v>
      </c>
      <c r="B338" s="14" t="s">
        <v>272</v>
      </c>
      <c r="C338" s="14" t="s">
        <v>32</v>
      </c>
      <c r="D338" s="14" t="s">
        <v>66</v>
      </c>
      <c r="E338" s="15">
        <f t="shared" si="10"/>
        <v>80000</v>
      </c>
      <c r="F338" s="25"/>
    </row>
    <row r="339" spans="1:6" s="1" customFormat="1" ht="12.75">
      <c r="A339" s="9" t="s">
        <v>273</v>
      </c>
      <c r="B339" s="14"/>
      <c r="C339" s="14"/>
      <c r="D339" s="14"/>
      <c r="E339" s="15">
        <f>68797902.59</f>
        <v>68797902.59</v>
      </c>
      <c r="F339" s="27">
        <v>465130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zoomScalePageLayoutView="0" workbookViewId="0" topLeftCell="A1">
      <selection activeCell="A12" sqref="A12:IV278"/>
    </sheetView>
  </sheetViews>
  <sheetFormatPr defaultColWidth="9.140625" defaultRowHeight="12.75"/>
  <cols>
    <col min="1" max="1" width="60.57421875" style="1" customWidth="1"/>
    <col min="2" max="2" width="10.140625" style="7" customWidth="1"/>
    <col min="3" max="3" width="8.421875" style="7" customWidth="1"/>
    <col min="4" max="4" width="12.57421875" style="7" customWidth="1"/>
    <col min="5" max="5" width="11.57421875" style="23" customWidth="1"/>
  </cols>
  <sheetData>
    <row r="1" spans="1:3" ht="12.75">
      <c r="A1" s="2" t="s">
        <v>0</v>
      </c>
      <c r="C1" s="4" t="s">
        <v>321</v>
      </c>
    </row>
    <row r="2" spans="1:3" ht="12.75">
      <c r="A2" s="2"/>
      <c r="C2" s="4" t="s">
        <v>279</v>
      </c>
    </row>
    <row r="3" spans="1:3" ht="12.75">
      <c r="A3" s="2"/>
      <c r="C3" s="4" t="s">
        <v>280</v>
      </c>
    </row>
    <row r="4" spans="1:3" ht="12.75">
      <c r="A4" s="2"/>
      <c r="C4" s="4" t="s">
        <v>281</v>
      </c>
    </row>
    <row r="5" ht="12.75">
      <c r="A5" s="2"/>
    </row>
    <row r="7" ht="12.75">
      <c r="B7" s="6" t="s">
        <v>317</v>
      </c>
    </row>
    <row r="8" ht="12.75">
      <c r="B8" s="6" t="s">
        <v>318</v>
      </c>
    </row>
    <row r="9" ht="12.75">
      <c r="B9" s="6" t="s">
        <v>319</v>
      </c>
    </row>
    <row r="10" ht="12.75">
      <c r="B10" s="6" t="s">
        <v>320</v>
      </c>
    </row>
    <row r="11" spans="4:5" ht="12.75">
      <c r="D11" s="12" t="s">
        <v>285</v>
      </c>
      <c r="E11" s="12"/>
    </row>
    <row r="12" spans="1:10" s="19" customFormat="1" ht="30.75">
      <c r="A12" s="16" t="s">
        <v>2</v>
      </c>
      <c r="B12" s="33"/>
      <c r="C12" s="34"/>
      <c r="D12" s="18" t="s">
        <v>286</v>
      </c>
      <c r="E12" s="24" t="s">
        <v>288</v>
      </c>
      <c r="J12" s="19" t="s">
        <v>284</v>
      </c>
    </row>
    <row r="13" spans="1:5" s="1" customFormat="1" ht="12.75">
      <c r="A13" s="8"/>
      <c r="B13" s="10" t="s">
        <v>5</v>
      </c>
      <c r="C13" s="10" t="s">
        <v>6</v>
      </c>
      <c r="D13" s="10"/>
      <c r="E13" s="25"/>
    </row>
    <row r="14" spans="1:5" s="21" customFormat="1" ht="12.75">
      <c r="A14" s="20" t="s">
        <v>7</v>
      </c>
      <c r="B14" s="20">
        <v>2</v>
      </c>
      <c r="C14" s="20">
        <v>3</v>
      </c>
      <c r="D14" s="20">
        <v>4</v>
      </c>
      <c r="E14" s="22">
        <v>5</v>
      </c>
    </row>
    <row r="15" spans="1:5" s="1" customFormat="1" ht="20.25">
      <c r="A15" s="9" t="s">
        <v>93</v>
      </c>
      <c r="B15" s="14" t="s">
        <v>94</v>
      </c>
      <c r="C15" s="14" t="s">
        <v>0</v>
      </c>
      <c r="D15" s="15">
        <f>15000</f>
        <v>15000</v>
      </c>
      <c r="E15" s="25"/>
    </row>
    <row r="16" spans="1:5" s="1" customFormat="1" ht="30">
      <c r="A16" s="9" t="s">
        <v>282</v>
      </c>
      <c r="B16" s="14" t="s">
        <v>95</v>
      </c>
      <c r="C16" s="14" t="s">
        <v>0</v>
      </c>
      <c r="D16" s="15">
        <f>15000</f>
        <v>15000</v>
      </c>
      <c r="E16" s="25"/>
    </row>
    <row r="17" spans="1:5" s="1" customFormat="1" ht="30">
      <c r="A17" s="9" t="s">
        <v>283</v>
      </c>
      <c r="B17" s="14" t="s">
        <v>96</v>
      </c>
      <c r="C17" s="14" t="s">
        <v>0</v>
      </c>
      <c r="D17" s="15">
        <f>15000</f>
        <v>15000</v>
      </c>
      <c r="E17" s="25"/>
    </row>
    <row r="18" spans="1:5" s="1" customFormat="1" ht="20.25">
      <c r="A18" s="9" t="s">
        <v>61</v>
      </c>
      <c r="B18" s="14" t="s">
        <v>96</v>
      </c>
      <c r="C18" s="14" t="s">
        <v>62</v>
      </c>
      <c r="D18" s="15">
        <f>15000</f>
        <v>15000</v>
      </c>
      <c r="E18" s="25"/>
    </row>
    <row r="19" spans="1:5" s="1" customFormat="1" ht="20.25">
      <c r="A19" s="9" t="s">
        <v>63</v>
      </c>
      <c r="B19" s="14" t="s">
        <v>96</v>
      </c>
      <c r="C19" s="14" t="s">
        <v>64</v>
      </c>
      <c r="D19" s="15">
        <f>15000</f>
        <v>15000</v>
      </c>
      <c r="E19" s="25"/>
    </row>
    <row r="20" spans="1:5" s="1" customFormat="1" ht="12.75">
      <c r="A20" s="9" t="s">
        <v>65</v>
      </c>
      <c r="B20" s="14" t="s">
        <v>96</v>
      </c>
      <c r="C20" s="14" t="s">
        <v>66</v>
      </c>
      <c r="D20" s="15">
        <f>15000</f>
        <v>15000</v>
      </c>
      <c r="E20" s="25"/>
    </row>
    <row r="21" spans="1:5" s="1" customFormat="1" ht="20.25">
      <c r="A21" s="9" t="s">
        <v>57</v>
      </c>
      <c r="B21" s="14" t="s">
        <v>58</v>
      </c>
      <c r="C21" s="14" t="s">
        <v>0</v>
      </c>
      <c r="D21" s="15">
        <f>50000</f>
        <v>50000</v>
      </c>
      <c r="E21" s="25"/>
    </row>
    <row r="22" spans="1:5" s="1" customFormat="1" ht="30">
      <c r="A22" s="9" t="s">
        <v>59</v>
      </c>
      <c r="B22" s="14" t="s">
        <v>60</v>
      </c>
      <c r="C22" s="14" t="s">
        <v>0</v>
      </c>
      <c r="D22" s="15">
        <f>50000</f>
        <v>50000</v>
      </c>
      <c r="E22" s="25"/>
    </row>
    <row r="23" spans="1:5" s="1" customFormat="1" ht="20.25">
      <c r="A23" s="9" t="s">
        <v>61</v>
      </c>
      <c r="B23" s="14" t="s">
        <v>60</v>
      </c>
      <c r="C23" s="14" t="s">
        <v>62</v>
      </c>
      <c r="D23" s="15">
        <f>50000</f>
        <v>50000</v>
      </c>
      <c r="E23" s="25"/>
    </row>
    <row r="24" spans="1:5" s="1" customFormat="1" ht="20.25">
      <c r="A24" s="9" t="s">
        <v>63</v>
      </c>
      <c r="B24" s="14" t="s">
        <v>60</v>
      </c>
      <c r="C24" s="14" t="s">
        <v>64</v>
      </c>
      <c r="D24" s="15">
        <f>50000</f>
        <v>50000</v>
      </c>
      <c r="E24" s="25"/>
    </row>
    <row r="25" spans="1:5" s="1" customFormat="1" ht="12.75">
      <c r="A25" s="9" t="s">
        <v>65</v>
      </c>
      <c r="B25" s="14" t="s">
        <v>60</v>
      </c>
      <c r="C25" s="14" t="s">
        <v>66</v>
      </c>
      <c r="D25" s="15">
        <f>50000</f>
        <v>50000</v>
      </c>
      <c r="E25" s="25"/>
    </row>
    <row r="26" spans="1:5" s="1" customFormat="1" ht="30">
      <c r="A26" s="9" t="s">
        <v>145</v>
      </c>
      <c r="B26" s="14" t="s">
        <v>146</v>
      </c>
      <c r="C26" s="14" t="s">
        <v>0</v>
      </c>
      <c r="D26" s="15">
        <f>424600.4</f>
        <v>424600.4</v>
      </c>
      <c r="E26" s="25"/>
    </row>
    <row r="27" spans="1:5" s="1" customFormat="1" ht="30">
      <c r="A27" s="9" t="s">
        <v>147</v>
      </c>
      <c r="B27" s="14" t="s">
        <v>148</v>
      </c>
      <c r="C27" s="14" t="s">
        <v>0</v>
      </c>
      <c r="D27" s="15">
        <f>424600.4</f>
        <v>424600.4</v>
      </c>
      <c r="E27" s="25"/>
    </row>
    <row r="28" spans="1:5" s="1" customFormat="1" ht="20.25">
      <c r="A28" s="9" t="s">
        <v>61</v>
      </c>
      <c r="B28" s="14" t="s">
        <v>148</v>
      </c>
      <c r="C28" s="14" t="s">
        <v>62</v>
      </c>
      <c r="D28" s="15">
        <f>424600.4</f>
        <v>424600.4</v>
      </c>
      <c r="E28" s="25"/>
    </row>
    <row r="29" spans="1:5" s="1" customFormat="1" ht="20.25">
      <c r="A29" s="9" t="s">
        <v>63</v>
      </c>
      <c r="B29" s="14" t="s">
        <v>148</v>
      </c>
      <c r="C29" s="14" t="s">
        <v>64</v>
      </c>
      <c r="D29" s="15">
        <f>424600.4</f>
        <v>424600.4</v>
      </c>
      <c r="E29" s="25"/>
    </row>
    <row r="30" spans="1:5" s="1" customFormat="1" ht="12.75">
      <c r="A30" s="9" t="s">
        <v>81</v>
      </c>
      <c r="B30" s="14" t="s">
        <v>148</v>
      </c>
      <c r="C30" s="14" t="s">
        <v>82</v>
      </c>
      <c r="D30" s="15">
        <f>424600.4</f>
        <v>424600.4</v>
      </c>
      <c r="E30" s="25"/>
    </row>
    <row r="31" spans="1:5" s="1" customFormat="1" ht="20.25">
      <c r="A31" s="9" t="s">
        <v>125</v>
      </c>
      <c r="B31" s="14" t="s">
        <v>126</v>
      </c>
      <c r="C31" s="14" t="s">
        <v>0</v>
      </c>
      <c r="D31" s="15">
        <f>4114737.74</f>
        <v>4114737.74</v>
      </c>
      <c r="E31" s="25"/>
    </row>
    <row r="32" spans="1:5" s="1" customFormat="1" ht="12.75">
      <c r="A32" s="9" t="s">
        <v>127</v>
      </c>
      <c r="B32" s="14" t="s">
        <v>128</v>
      </c>
      <c r="C32" s="14" t="s">
        <v>0</v>
      </c>
      <c r="D32" s="15">
        <f>2861279.89</f>
        <v>2861279.89</v>
      </c>
      <c r="E32" s="25"/>
    </row>
    <row r="33" spans="1:5" s="1" customFormat="1" ht="20.25">
      <c r="A33" s="9" t="s">
        <v>129</v>
      </c>
      <c r="B33" s="14" t="s">
        <v>130</v>
      </c>
      <c r="C33" s="14" t="s">
        <v>0</v>
      </c>
      <c r="D33" s="15">
        <f>2861279.89</f>
        <v>2861279.89</v>
      </c>
      <c r="E33" s="25"/>
    </row>
    <row r="34" spans="1:5" s="1" customFormat="1" ht="20.25">
      <c r="A34" s="9" t="s">
        <v>61</v>
      </c>
      <c r="B34" s="14" t="s">
        <v>130</v>
      </c>
      <c r="C34" s="14" t="s">
        <v>62</v>
      </c>
      <c r="D34" s="15">
        <f>2861279.89</f>
        <v>2861279.89</v>
      </c>
      <c r="E34" s="25"/>
    </row>
    <row r="35" spans="1:5" s="1" customFormat="1" ht="20.25">
      <c r="A35" s="9" t="s">
        <v>63</v>
      </c>
      <c r="B35" s="14" t="s">
        <v>130</v>
      </c>
      <c r="C35" s="14" t="s">
        <v>64</v>
      </c>
      <c r="D35" s="15">
        <f>2861279.89</f>
        <v>2861279.89</v>
      </c>
      <c r="E35" s="25"/>
    </row>
    <row r="36" spans="1:5" s="1" customFormat="1" ht="12.75">
      <c r="A36" s="9" t="s">
        <v>65</v>
      </c>
      <c r="B36" s="14" t="s">
        <v>130</v>
      </c>
      <c r="C36" s="14" t="s">
        <v>66</v>
      </c>
      <c r="D36" s="15">
        <f>2861279.89</f>
        <v>2861279.89</v>
      </c>
      <c r="E36" s="25"/>
    </row>
    <row r="37" spans="1:5" s="1" customFormat="1" ht="12.75">
      <c r="A37" s="9" t="s">
        <v>131</v>
      </c>
      <c r="B37" s="14" t="s">
        <v>132</v>
      </c>
      <c r="C37" s="14" t="s">
        <v>0</v>
      </c>
      <c r="D37" s="15">
        <f>767620</f>
        <v>767620</v>
      </c>
      <c r="E37" s="25"/>
    </row>
    <row r="38" spans="1:5" s="1" customFormat="1" ht="12.75">
      <c r="A38" s="9" t="s">
        <v>133</v>
      </c>
      <c r="B38" s="14" t="s">
        <v>134</v>
      </c>
      <c r="C38" s="14" t="s">
        <v>0</v>
      </c>
      <c r="D38" s="15">
        <f>767620</f>
        <v>767620</v>
      </c>
      <c r="E38" s="25"/>
    </row>
    <row r="39" spans="1:5" s="1" customFormat="1" ht="20.25">
      <c r="A39" s="9" t="s">
        <v>61</v>
      </c>
      <c r="B39" s="14" t="s">
        <v>134</v>
      </c>
      <c r="C39" s="14" t="s">
        <v>62</v>
      </c>
      <c r="D39" s="15">
        <f>767620</f>
        <v>767620</v>
      </c>
      <c r="E39" s="25"/>
    </row>
    <row r="40" spans="1:5" s="1" customFormat="1" ht="20.25">
      <c r="A40" s="9" t="s">
        <v>63</v>
      </c>
      <c r="B40" s="14" t="s">
        <v>134</v>
      </c>
      <c r="C40" s="14" t="s">
        <v>64</v>
      </c>
      <c r="D40" s="15">
        <f>767620</f>
        <v>767620</v>
      </c>
      <c r="E40" s="25"/>
    </row>
    <row r="41" spans="1:5" s="1" customFormat="1" ht="12.75">
      <c r="A41" s="9" t="s">
        <v>65</v>
      </c>
      <c r="B41" s="14" t="s">
        <v>134</v>
      </c>
      <c r="C41" s="14" t="s">
        <v>66</v>
      </c>
      <c r="D41" s="15">
        <f>767620</f>
        <v>767620</v>
      </c>
      <c r="E41" s="25"/>
    </row>
    <row r="42" spans="1:5" s="1" customFormat="1" ht="12.75">
      <c r="A42" s="9" t="s">
        <v>135</v>
      </c>
      <c r="B42" s="14" t="s">
        <v>136</v>
      </c>
      <c r="C42" s="14" t="s">
        <v>0</v>
      </c>
      <c r="D42" s="15">
        <f>485837.85</f>
        <v>485837.85</v>
      </c>
      <c r="E42" s="25"/>
    </row>
    <row r="43" spans="1:5" s="1" customFormat="1" ht="20.25">
      <c r="A43" s="9" t="s">
        <v>137</v>
      </c>
      <c r="B43" s="14" t="s">
        <v>138</v>
      </c>
      <c r="C43" s="14" t="s">
        <v>0</v>
      </c>
      <c r="D43" s="15">
        <f>485837.85</f>
        <v>485837.85</v>
      </c>
      <c r="E43" s="25"/>
    </row>
    <row r="44" spans="1:5" s="1" customFormat="1" ht="20.25">
      <c r="A44" s="9" t="s">
        <v>61</v>
      </c>
      <c r="B44" s="14" t="s">
        <v>138</v>
      </c>
      <c r="C44" s="14" t="s">
        <v>62</v>
      </c>
      <c r="D44" s="15">
        <f>485837.85</f>
        <v>485837.85</v>
      </c>
      <c r="E44" s="25"/>
    </row>
    <row r="45" spans="1:5" s="1" customFormat="1" ht="20.25">
      <c r="A45" s="9" t="s">
        <v>63</v>
      </c>
      <c r="B45" s="14" t="s">
        <v>138</v>
      </c>
      <c r="C45" s="14" t="s">
        <v>64</v>
      </c>
      <c r="D45" s="15">
        <f>485837.85</f>
        <v>485837.85</v>
      </c>
      <c r="E45" s="25"/>
    </row>
    <row r="46" spans="1:5" s="1" customFormat="1" ht="12.75">
      <c r="A46" s="9" t="s">
        <v>65</v>
      </c>
      <c r="B46" s="14" t="s">
        <v>138</v>
      </c>
      <c r="C46" s="14" t="s">
        <v>66</v>
      </c>
      <c r="D46" s="15">
        <f>485837.85</f>
        <v>485837.85</v>
      </c>
      <c r="E46" s="25"/>
    </row>
    <row r="47" spans="1:5" s="1" customFormat="1" ht="20.25">
      <c r="A47" s="9" t="s">
        <v>153</v>
      </c>
      <c r="B47" s="14" t="s">
        <v>154</v>
      </c>
      <c r="C47" s="14" t="s">
        <v>0</v>
      </c>
      <c r="D47" s="15">
        <f>578017.77</f>
        <v>578017.77</v>
      </c>
      <c r="E47" s="25"/>
    </row>
    <row r="48" spans="1:5" s="1" customFormat="1" ht="12.75">
      <c r="A48" s="9" t="s">
        <v>155</v>
      </c>
      <c r="B48" s="14" t="s">
        <v>156</v>
      </c>
      <c r="C48" s="14" t="s">
        <v>0</v>
      </c>
      <c r="D48" s="15">
        <f>108018</f>
        <v>108018</v>
      </c>
      <c r="E48" s="25"/>
    </row>
    <row r="49" spans="1:5" s="1" customFormat="1" ht="12.75">
      <c r="A49" s="9" t="s">
        <v>157</v>
      </c>
      <c r="B49" s="14" t="s">
        <v>158</v>
      </c>
      <c r="C49" s="14" t="s">
        <v>0</v>
      </c>
      <c r="D49" s="15">
        <f>108018</f>
        <v>108018</v>
      </c>
      <c r="E49" s="25"/>
    </row>
    <row r="50" spans="1:5" s="1" customFormat="1" ht="20.25">
      <c r="A50" s="9" t="s">
        <v>61</v>
      </c>
      <c r="B50" s="14" t="s">
        <v>158</v>
      </c>
      <c r="C50" s="14" t="s">
        <v>62</v>
      </c>
      <c r="D50" s="15">
        <f>108018</f>
        <v>108018</v>
      </c>
      <c r="E50" s="25"/>
    </row>
    <row r="51" spans="1:5" s="1" customFormat="1" ht="20.25">
      <c r="A51" s="9" t="s">
        <v>63</v>
      </c>
      <c r="B51" s="14" t="s">
        <v>158</v>
      </c>
      <c r="C51" s="14" t="s">
        <v>64</v>
      </c>
      <c r="D51" s="15">
        <f>108018</f>
        <v>108018</v>
      </c>
      <c r="E51" s="25"/>
    </row>
    <row r="52" spans="1:5" s="1" customFormat="1" ht="12.75">
      <c r="A52" s="9" t="s">
        <v>65</v>
      </c>
      <c r="B52" s="14" t="s">
        <v>158</v>
      </c>
      <c r="C52" s="14" t="s">
        <v>66</v>
      </c>
      <c r="D52" s="15">
        <f>108018</f>
        <v>108018</v>
      </c>
      <c r="E52" s="25"/>
    </row>
    <row r="53" spans="1:5" s="1" customFormat="1" ht="20.25">
      <c r="A53" s="9" t="s">
        <v>159</v>
      </c>
      <c r="B53" s="14" t="s">
        <v>160</v>
      </c>
      <c r="C53" s="14" t="s">
        <v>0</v>
      </c>
      <c r="D53" s="15">
        <f>50230</f>
        <v>50230</v>
      </c>
      <c r="E53" s="25"/>
    </row>
    <row r="54" spans="1:5" s="1" customFormat="1" ht="20.25">
      <c r="A54" s="9" t="s">
        <v>161</v>
      </c>
      <c r="B54" s="14" t="s">
        <v>162</v>
      </c>
      <c r="C54" s="14" t="s">
        <v>0</v>
      </c>
      <c r="D54" s="15">
        <f>50230</f>
        <v>50230</v>
      </c>
      <c r="E54" s="25"/>
    </row>
    <row r="55" spans="1:5" s="1" customFormat="1" ht="20.25">
      <c r="A55" s="9" t="s">
        <v>61</v>
      </c>
      <c r="B55" s="14" t="s">
        <v>162</v>
      </c>
      <c r="C55" s="14" t="s">
        <v>62</v>
      </c>
      <c r="D55" s="15">
        <f>50230</f>
        <v>50230</v>
      </c>
      <c r="E55" s="25"/>
    </row>
    <row r="56" spans="1:5" s="1" customFormat="1" ht="20.25">
      <c r="A56" s="9" t="s">
        <v>63</v>
      </c>
      <c r="B56" s="14" t="s">
        <v>162</v>
      </c>
      <c r="C56" s="14" t="s">
        <v>64</v>
      </c>
      <c r="D56" s="15">
        <f>50230</f>
        <v>50230</v>
      </c>
      <c r="E56" s="25"/>
    </row>
    <row r="57" spans="1:5" s="1" customFormat="1" ht="12.75">
      <c r="A57" s="9" t="s">
        <v>65</v>
      </c>
      <c r="B57" s="14" t="s">
        <v>162</v>
      </c>
      <c r="C57" s="14" t="s">
        <v>66</v>
      </c>
      <c r="D57" s="15">
        <f>50230</f>
        <v>50230</v>
      </c>
      <c r="E57" s="25"/>
    </row>
    <row r="58" spans="1:5" s="1" customFormat="1" ht="20.25">
      <c r="A58" s="9" t="s">
        <v>163</v>
      </c>
      <c r="B58" s="14" t="s">
        <v>164</v>
      </c>
      <c r="C58" s="14" t="s">
        <v>0</v>
      </c>
      <c r="D58" s="15">
        <f>115484.77</f>
        <v>115484.77</v>
      </c>
      <c r="E58" s="25"/>
    </row>
    <row r="59" spans="1:5" s="1" customFormat="1" ht="20.25">
      <c r="A59" s="9" t="s">
        <v>165</v>
      </c>
      <c r="B59" s="14" t="s">
        <v>166</v>
      </c>
      <c r="C59" s="14" t="s">
        <v>0</v>
      </c>
      <c r="D59" s="15">
        <f>115484.77</f>
        <v>115484.77</v>
      </c>
      <c r="E59" s="25"/>
    </row>
    <row r="60" spans="1:5" s="1" customFormat="1" ht="20.25">
      <c r="A60" s="9" t="s">
        <v>61</v>
      </c>
      <c r="B60" s="14" t="s">
        <v>166</v>
      </c>
      <c r="C60" s="14" t="s">
        <v>62</v>
      </c>
      <c r="D60" s="15">
        <f>115484.77</f>
        <v>115484.77</v>
      </c>
      <c r="E60" s="25"/>
    </row>
    <row r="61" spans="1:5" s="1" customFormat="1" ht="20.25">
      <c r="A61" s="9" t="s">
        <v>63</v>
      </c>
      <c r="B61" s="14" t="s">
        <v>166</v>
      </c>
      <c r="C61" s="14" t="s">
        <v>64</v>
      </c>
      <c r="D61" s="15">
        <f>115484.77</f>
        <v>115484.77</v>
      </c>
      <c r="E61" s="25"/>
    </row>
    <row r="62" spans="1:5" s="1" customFormat="1" ht="12.75">
      <c r="A62" s="9" t="s">
        <v>65</v>
      </c>
      <c r="B62" s="14" t="s">
        <v>166</v>
      </c>
      <c r="C62" s="14" t="s">
        <v>66</v>
      </c>
      <c r="D62" s="15">
        <f>115484.77</f>
        <v>115484.77</v>
      </c>
      <c r="E62" s="25"/>
    </row>
    <row r="63" spans="1:5" s="1" customFormat="1" ht="12.75">
      <c r="A63" s="9" t="s">
        <v>167</v>
      </c>
      <c r="B63" s="14" t="s">
        <v>168</v>
      </c>
      <c r="C63" s="14" t="s">
        <v>0</v>
      </c>
      <c r="D63" s="15">
        <f>154285</f>
        <v>154285</v>
      </c>
      <c r="E63" s="25"/>
    </row>
    <row r="64" spans="1:5" s="1" customFormat="1" ht="12.75">
      <c r="A64" s="9" t="s">
        <v>169</v>
      </c>
      <c r="B64" s="14" t="s">
        <v>170</v>
      </c>
      <c r="C64" s="14" t="s">
        <v>0</v>
      </c>
      <c r="D64" s="15">
        <f>154285</f>
        <v>154285</v>
      </c>
      <c r="E64" s="25"/>
    </row>
    <row r="65" spans="1:5" s="1" customFormat="1" ht="20.25">
      <c r="A65" s="9" t="s">
        <v>61</v>
      </c>
      <c r="B65" s="14" t="s">
        <v>170</v>
      </c>
      <c r="C65" s="14" t="s">
        <v>62</v>
      </c>
      <c r="D65" s="15">
        <f>154285</f>
        <v>154285</v>
      </c>
      <c r="E65" s="25"/>
    </row>
    <row r="66" spans="1:5" s="1" customFormat="1" ht="20.25">
      <c r="A66" s="9" t="s">
        <v>63</v>
      </c>
      <c r="B66" s="14" t="s">
        <v>170</v>
      </c>
      <c r="C66" s="14" t="s">
        <v>64</v>
      </c>
      <c r="D66" s="15">
        <f>154285</f>
        <v>154285</v>
      </c>
      <c r="E66" s="25"/>
    </row>
    <row r="67" spans="1:5" s="1" customFormat="1" ht="12.75">
      <c r="A67" s="9" t="s">
        <v>65</v>
      </c>
      <c r="B67" s="14" t="s">
        <v>170</v>
      </c>
      <c r="C67" s="14" t="s">
        <v>66</v>
      </c>
      <c r="D67" s="15">
        <f>154285</f>
        <v>154285</v>
      </c>
      <c r="E67" s="25"/>
    </row>
    <row r="68" spans="1:5" s="1" customFormat="1" ht="20.25">
      <c r="A68" s="9" t="s">
        <v>171</v>
      </c>
      <c r="B68" s="14" t="s">
        <v>172</v>
      </c>
      <c r="C68" s="14" t="s">
        <v>0</v>
      </c>
      <c r="D68" s="15">
        <f>150000</f>
        <v>150000</v>
      </c>
      <c r="E68" s="25"/>
    </row>
    <row r="69" spans="1:5" s="1" customFormat="1" ht="20.25">
      <c r="A69" s="9" t="s">
        <v>173</v>
      </c>
      <c r="B69" s="14" t="s">
        <v>174</v>
      </c>
      <c r="C69" s="14" t="s">
        <v>0</v>
      </c>
      <c r="D69" s="15">
        <f>150000</f>
        <v>150000</v>
      </c>
      <c r="E69" s="25"/>
    </row>
    <row r="70" spans="1:5" s="1" customFormat="1" ht="20.25">
      <c r="A70" s="9" t="s">
        <v>61</v>
      </c>
      <c r="B70" s="14" t="s">
        <v>174</v>
      </c>
      <c r="C70" s="14" t="s">
        <v>62</v>
      </c>
      <c r="D70" s="15">
        <f>100000</f>
        <v>100000</v>
      </c>
      <c r="E70" s="25"/>
    </row>
    <row r="71" spans="1:5" s="1" customFormat="1" ht="20.25">
      <c r="A71" s="9" t="s">
        <v>63</v>
      </c>
      <c r="B71" s="14" t="s">
        <v>174</v>
      </c>
      <c r="C71" s="14" t="s">
        <v>64</v>
      </c>
      <c r="D71" s="15">
        <f>100000</f>
        <v>100000</v>
      </c>
      <c r="E71" s="25"/>
    </row>
    <row r="72" spans="1:5" s="1" customFormat="1" ht="12.75">
      <c r="A72" s="9" t="s">
        <v>65</v>
      </c>
      <c r="B72" s="14" t="s">
        <v>174</v>
      </c>
      <c r="C72" s="14" t="s">
        <v>66</v>
      </c>
      <c r="D72" s="15">
        <f>100000</f>
        <v>100000</v>
      </c>
      <c r="E72" s="25"/>
    </row>
    <row r="73" spans="1:5" s="1" customFormat="1" ht="20.25">
      <c r="A73" s="9" t="s">
        <v>175</v>
      </c>
      <c r="B73" s="14" t="s">
        <v>174</v>
      </c>
      <c r="C73" s="14" t="s">
        <v>176</v>
      </c>
      <c r="D73" s="15">
        <f>50000</f>
        <v>50000</v>
      </c>
      <c r="E73" s="25"/>
    </row>
    <row r="74" spans="1:5" s="1" customFormat="1" ht="20.25">
      <c r="A74" s="9" t="s">
        <v>177</v>
      </c>
      <c r="B74" s="14" t="s">
        <v>174</v>
      </c>
      <c r="C74" s="14" t="s">
        <v>178</v>
      </c>
      <c r="D74" s="15">
        <f>50000</f>
        <v>50000</v>
      </c>
      <c r="E74" s="25"/>
    </row>
    <row r="75" spans="1:5" s="1" customFormat="1" ht="40.5">
      <c r="A75" s="9" t="s">
        <v>179</v>
      </c>
      <c r="B75" s="14" t="s">
        <v>174</v>
      </c>
      <c r="C75" s="14" t="s">
        <v>180</v>
      </c>
      <c r="D75" s="15">
        <f>50000</f>
        <v>50000</v>
      </c>
      <c r="E75" s="25"/>
    </row>
    <row r="76" spans="1:5" s="1" customFormat="1" ht="20.25">
      <c r="A76" s="9" t="s">
        <v>97</v>
      </c>
      <c r="B76" s="14" t="s">
        <v>98</v>
      </c>
      <c r="C76" s="14" t="s">
        <v>0</v>
      </c>
      <c r="D76" s="15">
        <f>323882</f>
        <v>323882</v>
      </c>
      <c r="E76" s="25"/>
    </row>
    <row r="77" spans="1:5" s="1" customFormat="1" ht="30">
      <c r="A77" s="9" t="s">
        <v>99</v>
      </c>
      <c r="B77" s="14" t="s">
        <v>100</v>
      </c>
      <c r="C77" s="14" t="s">
        <v>0</v>
      </c>
      <c r="D77" s="15">
        <f>323882</f>
        <v>323882</v>
      </c>
      <c r="E77" s="25"/>
    </row>
    <row r="78" spans="1:5" s="1" customFormat="1" ht="30">
      <c r="A78" s="9" t="s">
        <v>101</v>
      </c>
      <c r="B78" s="14" t="s">
        <v>102</v>
      </c>
      <c r="C78" s="14" t="s">
        <v>0</v>
      </c>
      <c r="D78" s="15">
        <f>323882</f>
        <v>323882</v>
      </c>
      <c r="E78" s="25"/>
    </row>
    <row r="79" spans="1:5" s="1" customFormat="1" ht="30">
      <c r="A79" s="9" t="s">
        <v>103</v>
      </c>
      <c r="B79" s="14" t="s">
        <v>104</v>
      </c>
      <c r="C79" s="14" t="s">
        <v>0</v>
      </c>
      <c r="D79" s="15">
        <f>323882</f>
        <v>323882</v>
      </c>
      <c r="E79" s="25"/>
    </row>
    <row r="80" spans="1:5" s="1" customFormat="1" ht="20.25">
      <c r="A80" s="9" t="s">
        <v>61</v>
      </c>
      <c r="B80" s="14" t="s">
        <v>104</v>
      </c>
      <c r="C80" s="14" t="s">
        <v>62</v>
      </c>
      <c r="D80" s="15">
        <f>323882</f>
        <v>323882</v>
      </c>
      <c r="E80" s="25"/>
    </row>
    <row r="81" spans="1:5" s="1" customFormat="1" ht="20.25">
      <c r="A81" s="9" t="s">
        <v>63</v>
      </c>
      <c r="B81" s="14" t="s">
        <v>104</v>
      </c>
      <c r="C81" s="14" t="s">
        <v>64</v>
      </c>
      <c r="D81" s="15">
        <f>323882</f>
        <v>323882</v>
      </c>
      <c r="E81" s="25"/>
    </row>
    <row r="82" spans="1:5" s="1" customFormat="1" ht="12.75">
      <c r="A82" s="9" t="s">
        <v>65</v>
      </c>
      <c r="B82" s="14" t="s">
        <v>104</v>
      </c>
      <c r="C82" s="14" t="s">
        <v>66</v>
      </c>
      <c r="D82" s="15">
        <f>323882</f>
        <v>323882</v>
      </c>
      <c r="E82" s="25"/>
    </row>
    <row r="83" spans="1:5" s="1" customFormat="1" ht="20.25">
      <c r="A83" s="9" t="s">
        <v>189</v>
      </c>
      <c r="B83" s="14" t="s">
        <v>190</v>
      </c>
      <c r="C83" s="14" t="s">
        <v>0</v>
      </c>
      <c r="D83" s="15">
        <f>2609783.96</f>
        <v>2609783.96</v>
      </c>
      <c r="E83" s="25"/>
    </row>
    <row r="84" spans="1:5" s="1" customFormat="1" ht="12.75">
      <c r="A84" s="9" t="s">
        <v>191</v>
      </c>
      <c r="B84" s="14" t="s">
        <v>192</v>
      </c>
      <c r="C84" s="14" t="s">
        <v>0</v>
      </c>
      <c r="D84" s="15">
        <f>1947522.21</f>
        <v>1947522.21</v>
      </c>
      <c r="E84" s="25"/>
    </row>
    <row r="85" spans="1:5" s="1" customFormat="1" ht="12.75">
      <c r="A85" s="9" t="s">
        <v>193</v>
      </c>
      <c r="B85" s="14" t="s">
        <v>194</v>
      </c>
      <c r="C85" s="14" t="s">
        <v>0</v>
      </c>
      <c r="D85" s="15">
        <f>1887523.01</f>
        <v>1887523.01</v>
      </c>
      <c r="E85" s="25"/>
    </row>
    <row r="86" spans="1:5" s="1" customFormat="1" ht="12.75">
      <c r="A86" s="9" t="s">
        <v>195</v>
      </c>
      <c r="B86" s="14" t="s">
        <v>196</v>
      </c>
      <c r="C86" s="14" t="s">
        <v>0</v>
      </c>
      <c r="D86" s="15">
        <f>1887523.01</f>
        <v>1887523.01</v>
      </c>
      <c r="E86" s="25"/>
    </row>
    <row r="87" spans="1:5" s="1" customFormat="1" ht="20.25">
      <c r="A87" s="9" t="s">
        <v>61</v>
      </c>
      <c r="B87" s="14" t="s">
        <v>196</v>
      </c>
      <c r="C87" s="14" t="s">
        <v>62</v>
      </c>
      <c r="D87" s="15">
        <f>1887523.01</f>
        <v>1887523.01</v>
      </c>
      <c r="E87" s="25"/>
    </row>
    <row r="88" spans="1:5" s="1" customFormat="1" ht="20.25">
      <c r="A88" s="9" t="s">
        <v>63</v>
      </c>
      <c r="B88" s="14" t="s">
        <v>196</v>
      </c>
      <c r="C88" s="14" t="s">
        <v>64</v>
      </c>
      <c r="D88" s="15">
        <f>1887523.01</f>
        <v>1887523.01</v>
      </c>
      <c r="E88" s="25"/>
    </row>
    <row r="89" spans="1:5" s="1" customFormat="1" ht="12.75">
      <c r="A89" s="9" t="s">
        <v>65</v>
      </c>
      <c r="B89" s="14" t="s">
        <v>196</v>
      </c>
      <c r="C89" s="14" t="s">
        <v>66</v>
      </c>
      <c r="D89" s="15">
        <f>1887523.01</f>
        <v>1887523.01</v>
      </c>
      <c r="E89" s="25"/>
    </row>
    <row r="90" spans="1:5" s="1" customFormat="1" ht="12.75">
      <c r="A90" s="9" t="s">
        <v>197</v>
      </c>
      <c r="B90" s="14" t="s">
        <v>198</v>
      </c>
      <c r="C90" s="14" t="s">
        <v>0</v>
      </c>
      <c r="D90" s="15">
        <f>59999.2</f>
        <v>59999.2</v>
      </c>
      <c r="E90" s="25"/>
    </row>
    <row r="91" spans="1:5" s="1" customFormat="1" ht="12.75">
      <c r="A91" s="9" t="s">
        <v>199</v>
      </c>
      <c r="B91" s="14" t="s">
        <v>200</v>
      </c>
      <c r="C91" s="14" t="s">
        <v>0</v>
      </c>
      <c r="D91" s="15">
        <f>30000</f>
        <v>30000</v>
      </c>
      <c r="E91" s="25"/>
    </row>
    <row r="92" spans="1:5" s="1" customFormat="1" ht="20.25">
      <c r="A92" s="9" t="s">
        <v>61</v>
      </c>
      <c r="B92" s="14" t="s">
        <v>200</v>
      </c>
      <c r="C92" s="14" t="s">
        <v>62</v>
      </c>
      <c r="D92" s="15">
        <f>30000</f>
        <v>30000</v>
      </c>
      <c r="E92" s="25"/>
    </row>
    <row r="93" spans="1:5" s="1" customFormat="1" ht="20.25">
      <c r="A93" s="9" t="s">
        <v>63</v>
      </c>
      <c r="B93" s="14" t="s">
        <v>200</v>
      </c>
      <c r="C93" s="14" t="s">
        <v>64</v>
      </c>
      <c r="D93" s="15">
        <f>30000</f>
        <v>30000</v>
      </c>
      <c r="E93" s="25"/>
    </row>
    <row r="94" spans="1:5" s="1" customFormat="1" ht="12.75">
      <c r="A94" s="9" t="s">
        <v>65</v>
      </c>
      <c r="B94" s="14" t="s">
        <v>200</v>
      </c>
      <c r="C94" s="14" t="s">
        <v>66</v>
      </c>
      <c r="D94" s="15">
        <f>30000</f>
        <v>30000</v>
      </c>
      <c r="E94" s="25"/>
    </row>
    <row r="95" spans="1:5" s="1" customFormat="1" ht="12.75">
      <c r="A95" s="9" t="s">
        <v>201</v>
      </c>
      <c r="B95" s="14" t="s">
        <v>202</v>
      </c>
      <c r="C95" s="14" t="s">
        <v>0</v>
      </c>
      <c r="D95" s="15">
        <f>29999.2</f>
        <v>29999.2</v>
      </c>
      <c r="E95" s="25"/>
    </row>
    <row r="96" spans="1:5" s="1" customFormat="1" ht="20.25">
      <c r="A96" s="9" t="s">
        <v>61</v>
      </c>
      <c r="B96" s="14" t="s">
        <v>202</v>
      </c>
      <c r="C96" s="14" t="s">
        <v>62</v>
      </c>
      <c r="D96" s="15">
        <f>29999.2</f>
        <v>29999.2</v>
      </c>
      <c r="E96" s="25"/>
    </row>
    <row r="97" spans="1:5" s="1" customFormat="1" ht="20.25">
      <c r="A97" s="9" t="s">
        <v>63</v>
      </c>
      <c r="B97" s="14" t="s">
        <v>202</v>
      </c>
      <c r="C97" s="14" t="s">
        <v>64</v>
      </c>
      <c r="D97" s="15">
        <f>29999.2</f>
        <v>29999.2</v>
      </c>
      <c r="E97" s="25"/>
    </row>
    <row r="98" spans="1:5" s="1" customFormat="1" ht="12.75">
      <c r="A98" s="9" t="s">
        <v>65</v>
      </c>
      <c r="B98" s="14" t="s">
        <v>202</v>
      </c>
      <c r="C98" s="14" t="s">
        <v>66</v>
      </c>
      <c r="D98" s="15">
        <f>29999.2</f>
        <v>29999.2</v>
      </c>
      <c r="E98" s="25"/>
    </row>
    <row r="99" spans="1:5" s="1" customFormat="1" ht="12.75">
      <c r="A99" s="9" t="s">
        <v>203</v>
      </c>
      <c r="B99" s="14" t="s">
        <v>204</v>
      </c>
      <c r="C99" s="14" t="s">
        <v>0</v>
      </c>
      <c r="D99" s="15">
        <f>184336.75</f>
        <v>184336.75</v>
      </c>
      <c r="E99" s="25"/>
    </row>
    <row r="100" spans="1:5" s="1" customFormat="1" ht="12.75">
      <c r="A100" s="9" t="s">
        <v>205</v>
      </c>
      <c r="B100" s="14" t="s">
        <v>206</v>
      </c>
      <c r="C100" s="14" t="s">
        <v>0</v>
      </c>
      <c r="D100" s="15">
        <f>184336.75</f>
        <v>184336.75</v>
      </c>
      <c r="E100" s="25"/>
    </row>
    <row r="101" spans="1:5" s="1" customFormat="1" ht="12.75">
      <c r="A101" s="9" t="s">
        <v>207</v>
      </c>
      <c r="B101" s="14" t="s">
        <v>208</v>
      </c>
      <c r="C101" s="14" t="s">
        <v>0</v>
      </c>
      <c r="D101" s="15">
        <f>184336.75</f>
        <v>184336.75</v>
      </c>
      <c r="E101" s="25"/>
    </row>
    <row r="102" spans="1:5" s="1" customFormat="1" ht="20.25">
      <c r="A102" s="9" t="s">
        <v>61</v>
      </c>
      <c r="B102" s="14" t="s">
        <v>208</v>
      </c>
      <c r="C102" s="14" t="s">
        <v>62</v>
      </c>
      <c r="D102" s="15">
        <f>184336.75</f>
        <v>184336.75</v>
      </c>
      <c r="E102" s="25"/>
    </row>
    <row r="103" spans="1:5" s="1" customFormat="1" ht="20.25">
      <c r="A103" s="9" t="s">
        <v>63</v>
      </c>
      <c r="B103" s="14" t="s">
        <v>208</v>
      </c>
      <c r="C103" s="14" t="s">
        <v>64</v>
      </c>
      <c r="D103" s="15">
        <f>184336.75</f>
        <v>184336.75</v>
      </c>
      <c r="E103" s="25"/>
    </row>
    <row r="104" spans="1:5" s="1" customFormat="1" ht="12.75">
      <c r="A104" s="9" t="s">
        <v>65</v>
      </c>
      <c r="B104" s="14" t="s">
        <v>208</v>
      </c>
      <c r="C104" s="14" t="s">
        <v>66</v>
      </c>
      <c r="D104" s="15">
        <f>184336.75</f>
        <v>184336.75</v>
      </c>
      <c r="E104" s="25"/>
    </row>
    <row r="105" spans="1:5" s="1" customFormat="1" ht="12.75">
      <c r="A105" s="9" t="s">
        <v>209</v>
      </c>
      <c r="B105" s="14" t="s">
        <v>210</v>
      </c>
      <c r="C105" s="14" t="s">
        <v>0</v>
      </c>
      <c r="D105" s="15">
        <f>28925</f>
        <v>28925</v>
      </c>
      <c r="E105" s="25"/>
    </row>
    <row r="106" spans="1:5" s="1" customFormat="1" ht="12.75">
      <c r="A106" s="9" t="s">
        <v>211</v>
      </c>
      <c r="B106" s="14" t="s">
        <v>212</v>
      </c>
      <c r="C106" s="14" t="s">
        <v>0</v>
      </c>
      <c r="D106" s="15">
        <f>28925</f>
        <v>28925</v>
      </c>
      <c r="E106" s="25"/>
    </row>
    <row r="107" spans="1:5" s="1" customFormat="1" ht="12.75">
      <c r="A107" s="9" t="s">
        <v>213</v>
      </c>
      <c r="B107" s="14" t="s">
        <v>214</v>
      </c>
      <c r="C107" s="14" t="s">
        <v>0</v>
      </c>
      <c r="D107" s="15">
        <f>28925</f>
        <v>28925</v>
      </c>
      <c r="E107" s="25"/>
    </row>
    <row r="108" spans="1:5" s="1" customFormat="1" ht="20.25">
      <c r="A108" s="9" t="s">
        <v>61</v>
      </c>
      <c r="B108" s="14" t="s">
        <v>214</v>
      </c>
      <c r="C108" s="14" t="s">
        <v>62</v>
      </c>
      <c r="D108" s="15">
        <f>28925</f>
        <v>28925</v>
      </c>
      <c r="E108" s="25"/>
    </row>
    <row r="109" spans="1:5" s="1" customFormat="1" ht="20.25">
      <c r="A109" s="9" t="s">
        <v>63</v>
      </c>
      <c r="B109" s="14" t="s">
        <v>214</v>
      </c>
      <c r="C109" s="14" t="s">
        <v>64</v>
      </c>
      <c r="D109" s="15">
        <f>28925</f>
        <v>28925</v>
      </c>
      <c r="E109" s="25"/>
    </row>
    <row r="110" spans="1:5" s="1" customFormat="1" ht="12.75">
      <c r="A110" s="9" t="s">
        <v>65</v>
      </c>
      <c r="B110" s="14" t="s">
        <v>214</v>
      </c>
      <c r="C110" s="14" t="s">
        <v>66</v>
      </c>
      <c r="D110" s="15">
        <f>28925</f>
        <v>28925</v>
      </c>
      <c r="E110" s="25"/>
    </row>
    <row r="111" spans="1:5" s="1" customFormat="1" ht="12.75">
      <c r="A111" s="9" t="s">
        <v>215</v>
      </c>
      <c r="B111" s="14" t="s">
        <v>216</v>
      </c>
      <c r="C111" s="14" t="s">
        <v>0</v>
      </c>
      <c r="D111" s="15">
        <f>449000</f>
        <v>449000</v>
      </c>
      <c r="E111" s="25"/>
    </row>
    <row r="112" spans="1:5" s="1" customFormat="1" ht="12.75">
      <c r="A112" s="9" t="s">
        <v>217</v>
      </c>
      <c r="B112" s="14" t="s">
        <v>218</v>
      </c>
      <c r="C112" s="14" t="s">
        <v>0</v>
      </c>
      <c r="D112" s="15">
        <f>449000</f>
        <v>449000</v>
      </c>
      <c r="E112" s="25"/>
    </row>
    <row r="113" spans="1:5" s="1" customFormat="1" ht="12.75">
      <c r="A113" s="9" t="s">
        <v>219</v>
      </c>
      <c r="B113" s="14" t="s">
        <v>220</v>
      </c>
      <c r="C113" s="14" t="s">
        <v>0</v>
      </c>
      <c r="D113" s="15">
        <f>449000</f>
        <v>449000</v>
      </c>
      <c r="E113" s="25"/>
    </row>
    <row r="114" spans="1:5" s="1" customFormat="1" ht="20.25">
      <c r="A114" s="9" t="s">
        <v>61</v>
      </c>
      <c r="B114" s="14" t="s">
        <v>220</v>
      </c>
      <c r="C114" s="14" t="s">
        <v>62</v>
      </c>
      <c r="D114" s="15">
        <f>449000</f>
        <v>449000</v>
      </c>
      <c r="E114" s="25"/>
    </row>
    <row r="115" spans="1:5" s="1" customFormat="1" ht="20.25">
      <c r="A115" s="9" t="s">
        <v>63</v>
      </c>
      <c r="B115" s="14" t="s">
        <v>220</v>
      </c>
      <c r="C115" s="14" t="s">
        <v>64</v>
      </c>
      <c r="D115" s="15">
        <f>449000</f>
        <v>449000</v>
      </c>
      <c r="E115" s="25"/>
    </row>
    <row r="116" spans="1:5" s="1" customFormat="1" ht="12.75">
      <c r="A116" s="9" t="s">
        <v>65</v>
      </c>
      <c r="B116" s="14" t="s">
        <v>220</v>
      </c>
      <c r="C116" s="14" t="s">
        <v>66</v>
      </c>
      <c r="D116" s="15">
        <f>449000</f>
        <v>449000</v>
      </c>
      <c r="E116" s="25"/>
    </row>
    <row r="117" spans="1:5" s="1" customFormat="1" ht="12.75">
      <c r="A117" s="9" t="s">
        <v>19</v>
      </c>
      <c r="B117" s="14" t="s">
        <v>20</v>
      </c>
      <c r="C117" s="14" t="s">
        <v>0</v>
      </c>
      <c r="D117" s="15">
        <v>60681880.72</v>
      </c>
      <c r="E117" s="25"/>
    </row>
    <row r="118" spans="1:5" s="1" customFormat="1" ht="12.75">
      <c r="A118" s="9" t="s">
        <v>267</v>
      </c>
      <c r="B118" s="14" t="s">
        <v>268</v>
      </c>
      <c r="C118" s="14" t="s">
        <v>0</v>
      </c>
      <c r="D118" s="15">
        <f>30000</f>
        <v>30000</v>
      </c>
      <c r="E118" s="25"/>
    </row>
    <row r="119" spans="1:5" s="1" customFormat="1" ht="20.25">
      <c r="A119" s="9" t="s">
        <v>61</v>
      </c>
      <c r="B119" s="14" t="s">
        <v>268</v>
      </c>
      <c r="C119" s="14" t="s">
        <v>62</v>
      </c>
      <c r="D119" s="15">
        <f>30000</f>
        <v>30000</v>
      </c>
      <c r="E119" s="25"/>
    </row>
    <row r="120" spans="1:5" s="1" customFormat="1" ht="20.25">
      <c r="A120" s="9" t="s">
        <v>63</v>
      </c>
      <c r="B120" s="14" t="s">
        <v>268</v>
      </c>
      <c r="C120" s="14" t="s">
        <v>64</v>
      </c>
      <c r="D120" s="15">
        <f>30000</f>
        <v>30000</v>
      </c>
      <c r="E120" s="25"/>
    </row>
    <row r="121" spans="1:5" s="1" customFormat="1" ht="12.75">
      <c r="A121" s="9" t="s">
        <v>65</v>
      </c>
      <c r="B121" s="14" t="s">
        <v>268</v>
      </c>
      <c r="C121" s="14" t="s">
        <v>66</v>
      </c>
      <c r="D121" s="15">
        <f>30000</f>
        <v>30000</v>
      </c>
      <c r="E121" s="25"/>
    </row>
    <row r="122" spans="1:5" s="1" customFormat="1" ht="12.75">
      <c r="A122" s="9" t="s">
        <v>261</v>
      </c>
      <c r="B122" s="14" t="s">
        <v>262</v>
      </c>
      <c r="C122" s="14" t="s">
        <v>0</v>
      </c>
      <c r="D122" s="15">
        <f>263197.4</f>
        <v>263197.4</v>
      </c>
      <c r="E122" s="25"/>
    </row>
    <row r="123" spans="1:5" s="1" customFormat="1" ht="12.75">
      <c r="A123" s="9" t="s">
        <v>241</v>
      </c>
      <c r="B123" s="14" t="s">
        <v>262</v>
      </c>
      <c r="C123" s="14" t="s">
        <v>242</v>
      </c>
      <c r="D123" s="15">
        <f>263197.4</f>
        <v>263197.4</v>
      </c>
      <c r="E123" s="25"/>
    </row>
    <row r="124" spans="1:5" s="1" customFormat="1" ht="12.75">
      <c r="A124" s="9" t="s">
        <v>243</v>
      </c>
      <c r="B124" s="14" t="s">
        <v>262</v>
      </c>
      <c r="C124" s="14" t="s">
        <v>244</v>
      </c>
      <c r="D124" s="15">
        <f>263197.4</f>
        <v>263197.4</v>
      </c>
      <c r="E124" s="25"/>
    </row>
    <row r="125" spans="1:5" s="1" customFormat="1" ht="20.25">
      <c r="A125" s="9" t="s">
        <v>245</v>
      </c>
      <c r="B125" s="14" t="s">
        <v>262</v>
      </c>
      <c r="C125" s="14" t="s">
        <v>246</v>
      </c>
      <c r="D125" s="15">
        <f>263197.4</f>
        <v>263197.4</v>
      </c>
      <c r="E125" s="25"/>
    </row>
    <row r="126" spans="1:5" s="1" customFormat="1" ht="12.75">
      <c r="A126" s="9" t="s">
        <v>235</v>
      </c>
      <c r="B126" s="14" t="s">
        <v>236</v>
      </c>
      <c r="C126" s="14" t="s">
        <v>0</v>
      </c>
      <c r="D126" s="15">
        <f>279463.45</f>
        <v>279463.45</v>
      </c>
      <c r="E126" s="25"/>
    </row>
    <row r="127" spans="1:5" s="1" customFormat="1" ht="12.75">
      <c r="A127" s="9" t="s">
        <v>39</v>
      </c>
      <c r="B127" s="14" t="s">
        <v>236</v>
      </c>
      <c r="C127" s="14" t="s">
        <v>40</v>
      </c>
      <c r="D127" s="15">
        <f>279463.45</f>
        <v>279463.45</v>
      </c>
      <c r="E127" s="25"/>
    </row>
    <row r="128" spans="1:5" s="1" customFormat="1" ht="12.75">
      <c r="A128" s="9" t="s">
        <v>41</v>
      </c>
      <c r="B128" s="14" t="s">
        <v>236</v>
      </c>
      <c r="C128" s="14" t="s">
        <v>42</v>
      </c>
      <c r="D128" s="15">
        <f>279463.45</f>
        <v>279463.45</v>
      </c>
      <c r="E128" s="25"/>
    </row>
    <row r="129" spans="1:5" s="1" customFormat="1" ht="12.75">
      <c r="A129" s="9" t="s">
        <v>237</v>
      </c>
      <c r="B129" s="14" t="s">
        <v>238</v>
      </c>
      <c r="C129" s="14" t="s">
        <v>0</v>
      </c>
      <c r="D129" s="15">
        <f>1408239.8</f>
        <v>1408239.8</v>
      </c>
      <c r="E129" s="25"/>
    </row>
    <row r="130" spans="1:5" s="1" customFormat="1" ht="30">
      <c r="A130" s="9" t="s">
        <v>23</v>
      </c>
      <c r="B130" s="14" t="s">
        <v>238</v>
      </c>
      <c r="C130" s="14" t="s">
        <v>24</v>
      </c>
      <c r="D130" s="15">
        <f>1171086.49</f>
        <v>1171086.49</v>
      </c>
      <c r="E130" s="25"/>
    </row>
    <row r="131" spans="1:5" s="1" customFormat="1" ht="12.75">
      <c r="A131" s="9" t="s">
        <v>115</v>
      </c>
      <c r="B131" s="14" t="s">
        <v>238</v>
      </c>
      <c r="C131" s="14" t="s">
        <v>116</v>
      </c>
      <c r="D131" s="15">
        <f>1171086.49</f>
        <v>1171086.49</v>
      </c>
      <c r="E131" s="25"/>
    </row>
    <row r="132" spans="1:5" s="1" customFormat="1" ht="12.75">
      <c r="A132" s="9" t="s">
        <v>117</v>
      </c>
      <c r="B132" s="14" t="s">
        <v>238</v>
      </c>
      <c r="C132" s="14" t="s">
        <v>118</v>
      </c>
      <c r="D132" s="15">
        <f>932845.83</f>
        <v>932845.83</v>
      </c>
      <c r="E132" s="25"/>
    </row>
    <row r="133" spans="1:5" s="1" customFormat="1" ht="12.75">
      <c r="A133" s="9" t="s">
        <v>239</v>
      </c>
      <c r="B133" s="14" t="s">
        <v>238</v>
      </c>
      <c r="C133" s="14" t="s">
        <v>240</v>
      </c>
      <c r="D133" s="15">
        <f>697.6</f>
        <v>697.6</v>
      </c>
      <c r="E133" s="25"/>
    </row>
    <row r="134" spans="1:5" s="1" customFormat="1" ht="20.25">
      <c r="A134" s="9" t="s">
        <v>119</v>
      </c>
      <c r="B134" s="14" t="s">
        <v>238</v>
      </c>
      <c r="C134" s="14" t="s">
        <v>120</v>
      </c>
      <c r="D134" s="15">
        <f>237543.06</f>
        <v>237543.06</v>
      </c>
      <c r="E134" s="25"/>
    </row>
    <row r="135" spans="1:5" s="1" customFormat="1" ht="20.25">
      <c r="A135" s="9" t="s">
        <v>61</v>
      </c>
      <c r="B135" s="14" t="s">
        <v>238</v>
      </c>
      <c r="C135" s="14" t="s">
        <v>62</v>
      </c>
      <c r="D135" s="15">
        <f>4584.51</f>
        <v>4584.51</v>
      </c>
      <c r="E135" s="25"/>
    </row>
    <row r="136" spans="1:5" s="1" customFormat="1" ht="20.25">
      <c r="A136" s="9" t="s">
        <v>63</v>
      </c>
      <c r="B136" s="14" t="s">
        <v>238</v>
      </c>
      <c r="C136" s="14" t="s">
        <v>64</v>
      </c>
      <c r="D136" s="15">
        <f>4584.51</f>
        <v>4584.51</v>
      </c>
      <c r="E136" s="25"/>
    </row>
    <row r="137" spans="1:5" s="1" customFormat="1" ht="12.75">
      <c r="A137" s="9" t="s">
        <v>65</v>
      </c>
      <c r="B137" s="14" t="s">
        <v>238</v>
      </c>
      <c r="C137" s="14" t="s">
        <v>66</v>
      </c>
      <c r="D137" s="15">
        <f>4584.51</f>
        <v>4584.51</v>
      </c>
      <c r="E137" s="25"/>
    </row>
    <row r="138" spans="1:5" s="1" customFormat="1" ht="12.75">
      <c r="A138" s="9" t="s">
        <v>241</v>
      </c>
      <c r="B138" s="14" t="s">
        <v>238</v>
      </c>
      <c r="C138" s="14" t="s">
        <v>242</v>
      </c>
      <c r="D138" s="15">
        <f>227068.8</f>
        <v>227068.8</v>
      </c>
      <c r="E138" s="25"/>
    </row>
    <row r="139" spans="1:5" s="1" customFormat="1" ht="12.75">
      <c r="A139" s="9" t="s">
        <v>243</v>
      </c>
      <c r="B139" s="14" t="s">
        <v>238</v>
      </c>
      <c r="C139" s="14" t="s">
        <v>244</v>
      </c>
      <c r="D139" s="15">
        <f>227068.8</f>
        <v>227068.8</v>
      </c>
      <c r="E139" s="25"/>
    </row>
    <row r="140" spans="1:5" s="1" customFormat="1" ht="20.25">
      <c r="A140" s="9" t="s">
        <v>245</v>
      </c>
      <c r="B140" s="14" t="s">
        <v>238</v>
      </c>
      <c r="C140" s="14" t="s">
        <v>246</v>
      </c>
      <c r="D140" s="15">
        <f>227068.8</f>
        <v>227068.8</v>
      </c>
      <c r="E140" s="25"/>
    </row>
    <row r="141" spans="1:5" s="1" customFormat="1" ht="12.75">
      <c r="A141" s="9" t="s">
        <v>51</v>
      </c>
      <c r="B141" s="14" t="s">
        <v>238</v>
      </c>
      <c r="C141" s="14" t="s">
        <v>52</v>
      </c>
      <c r="D141" s="15">
        <f>5500</f>
        <v>5500</v>
      </c>
      <c r="E141" s="25"/>
    </row>
    <row r="142" spans="1:5" s="1" customFormat="1" ht="12.75">
      <c r="A142" s="9" t="s">
        <v>67</v>
      </c>
      <c r="B142" s="14" t="s">
        <v>238</v>
      </c>
      <c r="C142" s="14" t="s">
        <v>68</v>
      </c>
      <c r="D142" s="15">
        <f>5500</f>
        <v>5500</v>
      </c>
      <c r="E142" s="25"/>
    </row>
    <row r="143" spans="1:5" s="1" customFormat="1" ht="12.75">
      <c r="A143" s="9" t="s">
        <v>69</v>
      </c>
      <c r="B143" s="14" t="s">
        <v>238</v>
      </c>
      <c r="C143" s="14" t="s">
        <v>70</v>
      </c>
      <c r="D143" s="15">
        <f>2500</f>
        <v>2500</v>
      </c>
      <c r="E143" s="25"/>
    </row>
    <row r="144" spans="1:5" s="1" customFormat="1" ht="12.75">
      <c r="A144" s="9" t="s">
        <v>73</v>
      </c>
      <c r="B144" s="14" t="s">
        <v>238</v>
      </c>
      <c r="C144" s="14" t="s">
        <v>74</v>
      </c>
      <c r="D144" s="15">
        <f>3000</f>
        <v>3000</v>
      </c>
      <c r="E144" s="25"/>
    </row>
    <row r="145" spans="1:5" s="1" customFormat="1" ht="12.75">
      <c r="A145" s="9" t="s">
        <v>237</v>
      </c>
      <c r="B145" s="14" t="s">
        <v>238</v>
      </c>
      <c r="C145" s="14" t="s">
        <v>0</v>
      </c>
      <c r="D145" s="15">
        <f>7573717.27</f>
        <v>7573717.27</v>
      </c>
      <c r="E145" s="25"/>
    </row>
    <row r="146" spans="1:5" s="1" customFormat="1" ht="30">
      <c r="A146" s="9" t="s">
        <v>23</v>
      </c>
      <c r="B146" s="14" t="s">
        <v>238</v>
      </c>
      <c r="C146" s="14" t="s">
        <v>24</v>
      </c>
      <c r="D146" s="15">
        <f>5196492.3</f>
        <v>5196492.3</v>
      </c>
      <c r="E146" s="25"/>
    </row>
    <row r="147" spans="1:5" s="1" customFormat="1" ht="12.75">
      <c r="A147" s="9" t="s">
        <v>115</v>
      </c>
      <c r="B147" s="14" t="s">
        <v>238</v>
      </c>
      <c r="C147" s="14" t="s">
        <v>116</v>
      </c>
      <c r="D147" s="15">
        <f>5196492.3</f>
        <v>5196492.3</v>
      </c>
      <c r="E147" s="25"/>
    </row>
    <row r="148" spans="1:5" s="1" customFormat="1" ht="12.75">
      <c r="A148" s="9" t="s">
        <v>117</v>
      </c>
      <c r="B148" s="14" t="s">
        <v>238</v>
      </c>
      <c r="C148" s="14" t="s">
        <v>118</v>
      </c>
      <c r="D148" s="15">
        <f>3891756.96</f>
        <v>3891756.96</v>
      </c>
      <c r="E148" s="25"/>
    </row>
    <row r="149" spans="1:5" s="1" customFormat="1" ht="12.75">
      <c r="A149" s="9" t="s">
        <v>239</v>
      </c>
      <c r="B149" s="14" t="s">
        <v>238</v>
      </c>
      <c r="C149" s="14" t="s">
        <v>240</v>
      </c>
      <c r="D149" s="15">
        <f>129424.74</f>
        <v>129424.74</v>
      </c>
      <c r="E149" s="25"/>
    </row>
    <row r="150" spans="1:5" s="1" customFormat="1" ht="20.25">
      <c r="A150" s="9" t="s">
        <v>119</v>
      </c>
      <c r="B150" s="14" t="s">
        <v>238</v>
      </c>
      <c r="C150" s="14" t="s">
        <v>120</v>
      </c>
      <c r="D150" s="15">
        <f>1175310.6</f>
        <v>1175310.6</v>
      </c>
      <c r="E150" s="25"/>
    </row>
    <row r="151" spans="1:5" s="1" customFormat="1" ht="20.25">
      <c r="A151" s="9" t="s">
        <v>61</v>
      </c>
      <c r="B151" s="14" t="s">
        <v>238</v>
      </c>
      <c r="C151" s="14" t="s">
        <v>62</v>
      </c>
      <c r="D151" s="15">
        <f>2357720.62</f>
        <v>2357720.62</v>
      </c>
      <c r="E151" s="25"/>
    </row>
    <row r="152" spans="1:5" s="1" customFormat="1" ht="20.25">
      <c r="A152" s="9" t="s">
        <v>63</v>
      </c>
      <c r="B152" s="14" t="s">
        <v>238</v>
      </c>
      <c r="C152" s="14" t="s">
        <v>64</v>
      </c>
      <c r="D152" s="15">
        <f>2357720.62</f>
        <v>2357720.62</v>
      </c>
      <c r="E152" s="25"/>
    </row>
    <row r="153" spans="1:5" s="1" customFormat="1" ht="12.75">
      <c r="A153" s="9" t="s">
        <v>81</v>
      </c>
      <c r="B153" s="14" t="s">
        <v>238</v>
      </c>
      <c r="C153" s="14" t="s">
        <v>82</v>
      </c>
      <c r="D153" s="15">
        <f>112652.75</f>
        <v>112652.75</v>
      </c>
      <c r="E153" s="25"/>
    </row>
    <row r="154" spans="1:5" s="1" customFormat="1" ht="12.75">
      <c r="A154" s="9" t="s">
        <v>65</v>
      </c>
      <c r="B154" s="14" t="s">
        <v>238</v>
      </c>
      <c r="C154" s="14" t="s">
        <v>66</v>
      </c>
      <c r="D154" s="15">
        <f>2245067.87</f>
        <v>2245067.87</v>
      </c>
      <c r="E154" s="25"/>
    </row>
    <row r="155" spans="1:5" s="1" customFormat="1" ht="12.75">
      <c r="A155" s="9" t="s">
        <v>51</v>
      </c>
      <c r="B155" s="14" t="s">
        <v>238</v>
      </c>
      <c r="C155" s="14" t="s">
        <v>52</v>
      </c>
      <c r="D155" s="15">
        <f>19504.35</f>
        <v>19504.35</v>
      </c>
      <c r="E155" s="25"/>
    </row>
    <row r="156" spans="1:5" s="1" customFormat="1" ht="12.75">
      <c r="A156" s="9" t="s">
        <v>67</v>
      </c>
      <c r="B156" s="14" t="s">
        <v>238</v>
      </c>
      <c r="C156" s="14" t="s">
        <v>68</v>
      </c>
      <c r="D156" s="15">
        <f>19504.35</f>
        <v>19504.35</v>
      </c>
      <c r="E156" s="25"/>
    </row>
    <row r="157" spans="1:5" s="1" customFormat="1" ht="12.75">
      <c r="A157" s="9" t="s">
        <v>69</v>
      </c>
      <c r="B157" s="14" t="s">
        <v>238</v>
      </c>
      <c r="C157" s="14" t="s">
        <v>70</v>
      </c>
      <c r="D157" s="15">
        <f>14995</f>
        <v>14995</v>
      </c>
      <c r="E157" s="25"/>
    </row>
    <row r="158" spans="1:5" s="1" customFormat="1" ht="12.75">
      <c r="A158" s="9" t="s">
        <v>73</v>
      </c>
      <c r="B158" s="14" t="s">
        <v>238</v>
      </c>
      <c r="C158" s="14" t="s">
        <v>74</v>
      </c>
      <c r="D158" s="15">
        <f>4509.35</f>
        <v>4509.35</v>
      </c>
      <c r="E158" s="25"/>
    </row>
    <row r="159" spans="1:5" s="1" customFormat="1" ht="20.25">
      <c r="A159" s="9" t="s">
        <v>21</v>
      </c>
      <c r="B159" s="14" t="s">
        <v>22</v>
      </c>
      <c r="C159" s="14" t="s">
        <v>0</v>
      </c>
      <c r="D159" s="15">
        <f>2077836.42</f>
        <v>2077836.42</v>
      </c>
      <c r="E159" s="25"/>
    </row>
    <row r="160" spans="1:5" s="1" customFormat="1" ht="30">
      <c r="A160" s="9" t="s">
        <v>23</v>
      </c>
      <c r="B160" s="14" t="s">
        <v>22</v>
      </c>
      <c r="C160" s="14" t="s">
        <v>24</v>
      </c>
      <c r="D160" s="15">
        <f>2077836.42</f>
        <v>2077836.42</v>
      </c>
      <c r="E160" s="25"/>
    </row>
    <row r="161" spans="1:5" s="1" customFormat="1" ht="12.75">
      <c r="A161" s="9" t="s">
        <v>25</v>
      </c>
      <c r="B161" s="14" t="s">
        <v>22</v>
      </c>
      <c r="C161" s="14" t="s">
        <v>26</v>
      </c>
      <c r="D161" s="15">
        <f>2077836.42</f>
        <v>2077836.42</v>
      </c>
      <c r="E161" s="25"/>
    </row>
    <row r="162" spans="1:5" s="1" customFormat="1" ht="12.75">
      <c r="A162" s="9" t="s">
        <v>27</v>
      </c>
      <c r="B162" s="14" t="s">
        <v>22</v>
      </c>
      <c r="C162" s="14" t="s">
        <v>28</v>
      </c>
      <c r="D162" s="15">
        <f>1663158.23</f>
        <v>1663158.23</v>
      </c>
      <c r="E162" s="25"/>
    </row>
    <row r="163" spans="1:5" s="1" customFormat="1" ht="20.25">
      <c r="A163" s="9" t="s">
        <v>29</v>
      </c>
      <c r="B163" s="14" t="s">
        <v>22</v>
      </c>
      <c r="C163" s="14" t="s">
        <v>30</v>
      </c>
      <c r="D163" s="15">
        <f>414678.19</f>
        <v>414678.19</v>
      </c>
      <c r="E163" s="25"/>
    </row>
    <row r="164" spans="1:5" s="1" customFormat="1" ht="12.75">
      <c r="A164" s="9" t="s">
        <v>35</v>
      </c>
      <c r="B164" s="14" t="s">
        <v>36</v>
      </c>
      <c r="C164" s="14" t="s">
        <v>0</v>
      </c>
      <c r="D164" s="15">
        <f>12666471.45</f>
        <v>12666471.45</v>
      </c>
      <c r="E164" s="25"/>
    </row>
    <row r="165" spans="1:5" s="1" customFormat="1" ht="30">
      <c r="A165" s="9" t="s">
        <v>23</v>
      </c>
      <c r="B165" s="14" t="s">
        <v>36</v>
      </c>
      <c r="C165" s="14" t="s">
        <v>24</v>
      </c>
      <c r="D165" s="15">
        <f>12463818.45</f>
        <v>12463818.45</v>
      </c>
      <c r="E165" s="25"/>
    </row>
    <row r="166" spans="1:5" s="1" customFormat="1" ht="12.75">
      <c r="A166" s="9" t="s">
        <v>25</v>
      </c>
      <c r="B166" s="14" t="s">
        <v>36</v>
      </c>
      <c r="C166" s="14" t="s">
        <v>26</v>
      </c>
      <c r="D166" s="15">
        <f>12463818.45</f>
        <v>12463818.45</v>
      </c>
      <c r="E166" s="25"/>
    </row>
    <row r="167" spans="1:5" s="1" customFormat="1" ht="12.75">
      <c r="A167" s="9" t="s">
        <v>27</v>
      </c>
      <c r="B167" s="14" t="s">
        <v>36</v>
      </c>
      <c r="C167" s="14" t="s">
        <v>28</v>
      </c>
      <c r="D167" s="15">
        <f>9724462.24</f>
        <v>9724462.24</v>
      </c>
      <c r="E167" s="25"/>
    </row>
    <row r="168" spans="1:5" s="1" customFormat="1" ht="20.25">
      <c r="A168" s="9" t="s">
        <v>37</v>
      </c>
      <c r="B168" s="14" t="s">
        <v>36</v>
      </c>
      <c r="C168" s="14" t="s">
        <v>38</v>
      </c>
      <c r="D168" s="15">
        <f>65787.7</f>
        <v>65787.7</v>
      </c>
      <c r="E168" s="25"/>
    </row>
    <row r="169" spans="1:5" s="1" customFormat="1" ht="20.25">
      <c r="A169" s="9" t="s">
        <v>29</v>
      </c>
      <c r="B169" s="14" t="s">
        <v>36</v>
      </c>
      <c r="C169" s="14" t="s">
        <v>30</v>
      </c>
      <c r="D169" s="15">
        <f>2673568.51</f>
        <v>2673568.51</v>
      </c>
      <c r="E169" s="25"/>
    </row>
    <row r="170" spans="1:5" s="1" customFormat="1" ht="12.75">
      <c r="A170" s="9" t="s">
        <v>39</v>
      </c>
      <c r="B170" s="14" t="s">
        <v>36</v>
      </c>
      <c r="C170" s="14" t="s">
        <v>40</v>
      </c>
      <c r="D170" s="15">
        <f>202653</f>
        <v>202653</v>
      </c>
      <c r="E170" s="25"/>
    </row>
    <row r="171" spans="1:5" s="1" customFormat="1" ht="12.75">
      <c r="A171" s="9" t="s">
        <v>41</v>
      </c>
      <c r="B171" s="14" t="s">
        <v>36</v>
      </c>
      <c r="C171" s="14" t="s">
        <v>42</v>
      </c>
      <c r="D171" s="15">
        <f>202653</f>
        <v>202653</v>
      </c>
      <c r="E171" s="25"/>
    </row>
    <row r="172" spans="1:5" s="1" customFormat="1" ht="12.75">
      <c r="A172" s="9" t="s">
        <v>35</v>
      </c>
      <c r="B172" s="14" t="s">
        <v>36</v>
      </c>
      <c r="C172" s="14" t="s">
        <v>0</v>
      </c>
      <c r="D172" s="15">
        <f>275990</f>
        <v>275990</v>
      </c>
      <c r="E172" s="25"/>
    </row>
    <row r="173" spans="1:5" s="1" customFormat="1" ht="12.75">
      <c r="A173" s="9" t="s">
        <v>39</v>
      </c>
      <c r="B173" s="14" t="s">
        <v>36</v>
      </c>
      <c r="C173" s="14" t="s">
        <v>40</v>
      </c>
      <c r="D173" s="15">
        <f>275990</f>
        <v>275990</v>
      </c>
      <c r="E173" s="25"/>
    </row>
    <row r="174" spans="1:5" s="1" customFormat="1" ht="12.75">
      <c r="A174" s="9" t="s">
        <v>41</v>
      </c>
      <c r="B174" s="14" t="s">
        <v>36</v>
      </c>
      <c r="C174" s="14" t="s">
        <v>42</v>
      </c>
      <c r="D174" s="15">
        <f>275990</f>
        <v>275990</v>
      </c>
      <c r="E174" s="25"/>
    </row>
    <row r="175" spans="1:5" s="1" customFormat="1" ht="12.75">
      <c r="A175" s="9" t="s">
        <v>31</v>
      </c>
      <c r="B175" s="14" t="s">
        <v>32</v>
      </c>
      <c r="C175" s="14" t="s">
        <v>0</v>
      </c>
      <c r="D175" s="15">
        <v>3002711.86</v>
      </c>
      <c r="E175" s="25"/>
    </row>
    <row r="176" spans="1:5" s="1" customFormat="1" ht="30">
      <c r="A176" s="9" t="s">
        <v>23</v>
      </c>
      <c r="B176" s="14" t="s">
        <v>32</v>
      </c>
      <c r="C176" s="64" t="s">
        <v>24</v>
      </c>
      <c r="D176" s="15">
        <f>400631.91+130728.45</f>
        <v>531360.36</v>
      </c>
      <c r="E176" s="25"/>
    </row>
    <row r="177" spans="1:5" s="1" customFormat="1" ht="12.75">
      <c r="A177" s="9" t="s">
        <v>25</v>
      </c>
      <c r="B177" s="14" t="s">
        <v>32</v>
      </c>
      <c r="C177" s="14" t="s">
        <v>26</v>
      </c>
      <c r="D177" s="15">
        <f>400631.91+130728.45</f>
        <v>531360.36</v>
      </c>
      <c r="E177" s="25"/>
    </row>
    <row r="178" spans="1:5" s="1" customFormat="1" ht="12.75">
      <c r="A178" s="9" t="s">
        <v>27</v>
      </c>
      <c r="B178" s="14" t="s">
        <v>32</v>
      </c>
      <c r="C178" s="14" t="s">
        <v>28</v>
      </c>
      <c r="D178" s="15">
        <f>307705</f>
        <v>307705</v>
      </c>
      <c r="E178" s="25"/>
    </row>
    <row r="179" spans="1:5" s="1" customFormat="1" ht="20.25">
      <c r="A179" s="9" t="s">
        <v>37</v>
      </c>
      <c r="B179" s="14" t="s">
        <v>32</v>
      </c>
      <c r="C179" s="14" t="s">
        <v>38</v>
      </c>
      <c r="D179" s="15">
        <f>130728.45</f>
        <v>130728.45</v>
      </c>
      <c r="E179" s="25"/>
    </row>
    <row r="180" spans="1:5" s="1" customFormat="1" ht="20.25">
      <c r="A180" s="9" t="s">
        <v>29</v>
      </c>
      <c r="B180" s="14" t="s">
        <v>32</v>
      </c>
      <c r="C180" s="14" t="s">
        <v>30</v>
      </c>
      <c r="D180" s="15">
        <f>92926.91</f>
        <v>92926.91</v>
      </c>
      <c r="E180" s="25"/>
    </row>
    <row r="181" spans="1:5" s="1" customFormat="1" ht="20.25">
      <c r="A181" s="9" t="s">
        <v>61</v>
      </c>
      <c r="B181" s="14" t="s">
        <v>32</v>
      </c>
      <c r="C181" s="64" t="s">
        <v>62</v>
      </c>
      <c r="D181" s="15">
        <f>2002013.63+197881.87+80000</f>
        <v>2279895.5</v>
      </c>
      <c r="E181" s="25"/>
    </row>
    <row r="182" spans="1:5" s="1" customFormat="1" ht="20.25">
      <c r="A182" s="9" t="s">
        <v>63</v>
      </c>
      <c r="B182" s="14" t="s">
        <v>32</v>
      </c>
      <c r="C182" s="14" t="s">
        <v>64</v>
      </c>
      <c r="D182" s="15">
        <f>2002013.63+197881.87+80000</f>
        <v>2279895.5</v>
      </c>
      <c r="E182" s="25"/>
    </row>
    <row r="183" spans="1:5" s="1" customFormat="1" ht="12.75">
      <c r="A183" s="9" t="s">
        <v>65</v>
      </c>
      <c r="B183" s="14" t="s">
        <v>32</v>
      </c>
      <c r="C183" s="14" t="s">
        <v>66</v>
      </c>
      <c r="D183" s="15">
        <f>2002013.63+80000</f>
        <v>2082013.63</v>
      </c>
      <c r="E183" s="25"/>
    </row>
    <row r="184" spans="1:5" s="1" customFormat="1" ht="12.75">
      <c r="A184" s="9" t="s">
        <v>81</v>
      </c>
      <c r="B184" s="14" t="s">
        <v>32</v>
      </c>
      <c r="C184" s="14" t="s">
        <v>82</v>
      </c>
      <c r="D184" s="15">
        <f>197881.87</f>
        <v>197881.87</v>
      </c>
      <c r="E184" s="25"/>
    </row>
    <row r="185" spans="1:5" s="1" customFormat="1" ht="12.75">
      <c r="A185" s="9" t="s">
        <v>51</v>
      </c>
      <c r="B185" s="14" t="s">
        <v>32</v>
      </c>
      <c r="C185" s="64" t="s">
        <v>52</v>
      </c>
      <c r="D185" s="15">
        <f>191456</f>
        <v>191456</v>
      </c>
      <c r="E185" s="25"/>
    </row>
    <row r="186" spans="1:5" s="1" customFormat="1" ht="12.75">
      <c r="A186" s="9" t="s">
        <v>67</v>
      </c>
      <c r="B186" s="14" t="s">
        <v>32</v>
      </c>
      <c r="C186" s="14" t="s">
        <v>68</v>
      </c>
      <c r="D186" s="15">
        <f>191456</f>
        <v>191456</v>
      </c>
      <c r="E186" s="25"/>
    </row>
    <row r="187" spans="1:5" s="1" customFormat="1" ht="12.75">
      <c r="A187" s="9" t="s">
        <v>69</v>
      </c>
      <c r="B187" s="14" t="s">
        <v>32</v>
      </c>
      <c r="C187" s="14" t="s">
        <v>70</v>
      </c>
      <c r="D187" s="15">
        <f>5000</f>
        <v>5000</v>
      </c>
      <c r="E187" s="25"/>
    </row>
    <row r="188" spans="1:5" s="1" customFormat="1" ht="12.75">
      <c r="A188" s="9" t="s">
        <v>71</v>
      </c>
      <c r="B188" s="14" t="s">
        <v>32</v>
      </c>
      <c r="C188" s="14" t="s">
        <v>72</v>
      </c>
      <c r="D188" s="15">
        <f>1146</f>
        <v>1146</v>
      </c>
      <c r="E188" s="25"/>
    </row>
    <row r="189" spans="1:5" s="1" customFormat="1" ht="12.75">
      <c r="A189" s="9" t="s">
        <v>73</v>
      </c>
      <c r="B189" s="14" t="s">
        <v>32</v>
      </c>
      <c r="C189" s="14" t="s">
        <v>74</v>
      </c>
      <c r="D189" s="15">
        <f>185310</f>
        <v>185310</v>
      </c>
      <c r="E189" s="25"/>
    </row>
    <row r="190" spans="1:5" s="1" customFormat="1" ht="20.25">
      <c r="A190" s="9" t="s">
        <v>79</v>
      </c>
      <c r="B190" s="14" t="s">
        <v>80</v>
      </c>
      <c r="C190" s="14" t="s">
        <v>0</v>
      </c>
      <c r="D190" s="15">
        <f>393800</f>
        <v>393800</v>
      </c>
      <c r="E190" s="26">
        <f>D190</f>
        <v>393800</v>
      </c>
    </row>
    <row r="191" spans="1:5" s="1" customFormat="1" ht="30">
      <c r="A191" s="9" t="s">
        <v>23</v>
      </c>
      <c r="B191" s="14" t="s">
        <v>80</v>
      </c>
      <c r="C191" s="14" t="s">
        <v>24</v>
      </c>
      <c r="D191" s="15">
        <f>364800</f>
        <v>364800</v>
      </c>
      <c r="E191" s="26">
        <f>D191</f>
        <v>364800</v>
      </c>
    </row>
    <row r="192" spans="1:5" s="1" customFormat="1" ht="12.75">
      <c r="A192" s="9" t="s">
        <v>25</v>
      </c>
      <c r="B192" s="14" t="s">
        <v>80</v>
      </c>
      <c r="C192" s="14" t="s">
        <v>26</v>
      </c>
      <c r="D192" s="15">
        <f>364800</f>
        <v>364800</v>
      </c>
      <c r="E192" s="26">
        <f>D192</f>
        <v>364800</v>
      </c>
    </row>
    <row r="193" spans="1:5" s="1" customFormat="1" ht="12.75">
      <c r="A193" s="9" t="s">
        <v>27</v>
      </c>
      <c r="B193" s="14" t="s">
        <v>80</v>
      </c>
      <c r="C193" s="14" t="s">
        <v>28</v>
      </c>
      <c r="D193" s="15">
        <f>277317.8</f>
        <v>277317.8</v>
      </c>
      <c r="E193" s="26">
        <f>D193</f>
        <v>277317.8</v>
      </c>
    </row>
    <row r="194" spans="1:5" s="1" customFormat="1" ht="20.25">
      <c r="A194" s="9" t="s">
        <v>37</v>
      </c>
      <c r="B194" s="14" t="s">
        <v>80</v>
      </c>
      <c r="C194" s="14" t="s">
        <v>38</v>
      </c>
      <c r="D194" s="15">
        <f>3733.2</f>
        <v>3733.2</v>
      </c>
      <c r="E194" s="26">
        <f>D194</f>
        <v>3733.2</v>
      </c>
    </row>
    <row r="195" spans="1:5" s="1" customFormat="1" ht="20.25">
      <c r="A195" s="9" t="s">
        <v>29</v>
      </c>
      <c r="B195" s="14" t="s">
        <v>80</v>
      </c>
      <c r="C195" s="14" t="s">
        <v>30</v>
      </c>
      <c r="D195" s="15">
        <f>83749</f>
        <v>83749</v>
      </c>
      <c r="E195" s="26">
        <f>D195</f>
        <v>83749</v>
      </c>
    </row>
    <row r="196" spans="1:5" s="1" customFormat="1" ht="20.25">
      <c r="A196" s="9" t="s">
        <v>61</v>
      </c>
      <c r="B196" s="14" t="s">
        <v>80</v>
      </c>
      <c r="C196" s="14" t="s">
        <v>62</v>
      </c>
      <c r="D196" s="15">
        <f>29000</f>
        <v>29000</v>
      </c>
      <c r="E196" s="26">
        <f>D196</f>
        <v>29000</v>
      </c>
    </row>
    <row r="197" spans="1:5" s="1" customFormat="1" ht="20.25">
      <c r="A197" s="9" t="s">
        <v>63</v>
      </c>
      <c r="B197" s="14" t="s">
        <v>80</v>
      </c>
      <c r="C197" s="14" t="s">
        <v>64</v>
      </c>
      <c r="D197" s="15">
        <f>29000</f>
        <v>29000</v>
      </c>
      <c r="E197" s="26">
        <f>D197</f>
        <v>29000</v>
      </c>
    </row>
    <row r="198" spans="1:5" s="1" customFormat="1" ht="12.75">
      <c r="A198" s="9" t="s">
        <v>81</v>
      </c>
      <c r="B198" s="14" t="s">
        <v>80</v>
      </c>
      <c r="C198" s="14" t="s">
        <v>82</v>
      </c>
      <c r="D198" s="15">
        <f>5000</f>
        <v>5000</v>
      </c>
      <c r="E198" s="26">
        <f>D198</f>
        <v>5000</v>
      </c>
    </row>
    <row r="199" spans="1:5" s="1" customFormat="1" ht="12.75">
      <c r="A199" s="9" t="s">
        <v>65</v>
      </c>
      <c r="B199" s="14" t="s">
        <v>80</v>
      </c>
      <c r="C199" s="14" t="s">
        <v>66</v>
      </c>
      <c r="D199" s="15">
        <f>24000</f>
        <v>24000</v>
      </c>
      <c r="E199" s="26">
        <f>D199</f>
        <v>24000</v>
      </c>
    </row>
    <row r="200" spans="1:5" s="1" customFormat="1" ht="51">
      <c r="A200" s="9" t="s">
        <v>87</v>
      </c>
      <c r="B200" s="14" t="s">
        <v>88</v>
      </c>
      <c r="C200" s="14" t="s">
        <v>0</v>
      </c>
      <c r="D200" s="15">
        <f>62580</f>
        <v>62580</v>
      </c>
      <c r="E200" s="26">
        <f>D200</f>
        <v>62580</v>
      </c>
    </row>
    <row r="201" spans="1:5" s="1" customFormat="1" ht="30">
      <c r="A201" s="9" t="s">
        <v>23</v>
      </c>
      <c r="B201" s="14" t="s">
        <v>88</v>
      </c>
      <c r="C201" s="14" t="s">
        <v>24</v>
      </c>
      <c r="D201" s="15">
        <f>62580</f>
        <v>62580</v>
      </c>
      <c r="E201" s="26">
        <f>D201</f>
        <v>62580</v>
      </c>
    </row>
    <row r="202" spans="1:5" s="1" customFormat="1" ht="12.75">
      <c r="A202" s="9" t="s">
        <v>25</v>
      </c>
      <c r="B202" s="14" t="s">
        <v>88</v>
      </c>
      <c r="C202" s="14" t="s">
        <v>26</v>
      </c>
      <c r="D202" s="15">
        <f>62580</f>
        <v>62580</v>
      </c>
      <c r="E202" s="26">
        <f>D202</f>
        <v>62580</v>
      </c>
    </row>
    <row r="203" spans="1:5" s="1" customFormat="1" ht="12.75">
      <c r="A203" s="9" t="s">
        <v>27</v>
      </c>
      <c r="B203" s="14" t="s">
        <v>88</v>
      </c>
      <c r="C203" s="14" t="s">
        <v>28</v>
      </c>
      <c r="D203" s="15">
        <f>48064</f>
        <v>48064</v>
      </c>
      <c r="E203" s="26">
        <f>D203</f>
        <v>48064</v>
      </c>
    </row>
    <row r="204" spans="1:5" s="1" customFormat="1" ht="20.25">
      <c r="A204" s="9" t="s">
        <v>29</v>
      </c>
      <c r="B204" s="14" t="s">
        <v>88</v>
      </c>
      <c r="C204" s="14" t="s">
        <v>30</v>
      </c>
      <c r="D204" s="15">
        <f>14516</f>
        <v>14516</v>
      </c>
      <c r="E204" s="26">
        <f>D204</f>
        <v>14516</v>
      </c>
    </row>
    <row r="205" spans="1:5" s="1" customFormat="1" ht="12.75">
      <c r="A205" s="9" t="s">
        <v>251</v>
      </c>
      <c r="B205" s="14" t="s">
        <v>252</v>
      </c>
      <c r="C205" s="14" t="s">
        <v>0</v>
      </c>
      <c r="D205" s="15">
        <f>145000</f>
        <v>145000</v>
      </c>
      <c r="E205" s="25"/>
    </row>
    <row r="206" spans="1:5" s="1" customFormat="1" ht="20.25">
      <c r="A206" s="9" t="s">
        <v>61</v>
      </c>
      <c r="B206" s="14" t="s">
        <v>252</v>
      </c>
      <c r="C206" s="14" t="s">
        <v>62</v>
      </c>
      <c r="D206" s="15">
        <f>145000</f>
        <v>145000</v>
      </c>
      <c r="E206" s="25"/>
    </row>
    <row r="207" spans="1:5" s="1" customFormat="1" ht="20.25">
      <c r="A207" s="9" t="s">
        <v>63</v>
      </c>
      <c r="B207" s="14" t="s">
        <v>252</v>
      </c>
      <c r="C207" s="14" t="s">
        <v>64</v>
      </c>
      <c r="D207" s="15">
        <f>145000</f>
        <v>145000</v>
      </c>
      <c r="E207" s="25"/>
    </row>
    <row r="208" spans="1:5" s="1" customFormat="1" ht="12.75">
      <c r="A208" s="9" t="s">
        <v>65</v>
      </c>
      <c r="B208" s="14" t="s">
        <v>252</v>
      </c>
      <c r="C208" s="14" t="s">
        <v>66</v>
      </c>
      <c r="D208" s="15">
        <f>145000</f>
        <v>145000</v>
      </c>
      <c r="E208" s="25"/>
    </row>
    <row r="209" spans="1:5" s="1" customFormat="1" ht="20.25">
      <c r="A209" s="9" t="s">
        <v>47</v>
      </c>
      <c r="B209" s="14" t="s">
        <v>48</v>
      </c>
      <c r="C209" s="14" t="s">
        <v>0</v>
      </c>
      <c r="D209" s="15">
        <f>588714</f>
        <v>588714</v>
      </c>
      <c r="E209" s="25"/>
    </row>
    <row r="210" spans="1:5" s="1" customFormat="1" ht="30">
      <c r="A210" s="9" t="s">
        <v>23</v>
      </c>
      <c r="B210" s="14" t="s">
        <v>48</v>
      </c>
      <c r="C210" s="14" t="s">
        <v>24</v>
      </c>
      <c r="D210" s="15">
        <f>475852</f>
        <v>475852</v>
      </c>
      <c r="E210" s="25"/>
    </row>
    <row r="211" spans="1:5" s="1" customFormat="1" ht="12.75">
      <c r="A211" s="9" t="s">
        <v>25</v>
      </c>
      <c r="B211" s="14" t="s">
        <v>48</v>
      </c>
      <c r="C211" s="14" t="s">
        <v>26</v>
      </c>
      <c r="D211" s="15">
        <f>475852</f>
        <v>475852</v>
      </c>
      <c r="E211" s="25"/>
    </row>
    <row r="212" spans="1:5" s="1" customFormat="1" ht="30">
      <c r="A212" s="9" t="s">
        <v>49</v>
      </c>
      <c r="B212" s="14" t="s">
        <v>48</v>
      </c>
      <c r="C212" s="14" t="s">
        <v>50</v>
      </c>
      <c r="D212" s="15">
        <f>475852</f>
        <v>475852</v>
      </c>
      <c r="E212" s="25"/>
    </row>
    <row r="213" spans="1:5" s="1" customFormat="1" ht="12.75">
      <c r="A213" s="9" t="s">
        <v>51</v>
      </c>
      <c r="B213" s="14" t="s">
        <v>48</v>
      </c>
      <c r="C213" s="14" t="s">
        <v>52</v>
      </c>
      <c r="D213" s="15">
        <f>112862</f>
        <v>112862</v>
      </c>
      <c r="E213" s="25"/>
    </row>
    <row r="214" spans="1:5" s="1" customFormat="1" ht="12.75">
      <c r="A214" s="9" t="s">
        <v>53</v>
      </c>
      <c r="B214" s="14" t="s">
        <v>48</v>
      </c>
      <c r="C214" s="14" t="s">
        <v>54</v>
      </c>
      <c r="D214" s="15">
        <f>112862</f>
        <v>112862</v>
      </c>
      <c r="E214" s="25"/>
    </row>
    <row r="215" spans="1:5" s="1" customFormat="1" ht="12.75">
      <c r="A215" s="9" t="s">
        <v>105</v>
      </c>
      <c r="B215" s="14" t="s">
        <v>106</v>
      </c>
      <c r="C215" s="14" t="s">
        <v>0</v>
      </c>
      <c r="D215" s="15">
        <f>13950</f>
        <v>13950</v>
      </c>
      <c r="E215" s="25"/>
    </row>
    <row r="216" spans="1:5" s="1" customFormat="1" ht="20.25">
      <c r="A216" s="9" t="s">
        <v>61</v>
      </c>
      <c r="B216" s="14" t="s">
        <v>106</v>
      </c>
      <c r="C216" s="14" t="s">
        <v>62</v>
      </c>
      <c r="D216" s="15">
        <f>13950</f>
        <v>13950</v>
      </c>
      <c r="E216" s="25"/>
    </row>
    <row r="217" spans="1:5" s="1" customFormat="1" ht="20.25">
      <c r="A217" s="9" t="s">
        <v>63</v>
      </c>
      <c r="B217" s="14" t="s">
        <v>106</v>
      </c>
      <c r="C217" s="14" t="s">
        <v>64</v>
      </c>
      <c r="D217" s="15">
        <f>13950</f>
        <v>13950</v>
      </c>
      <c r="E217" s="25"/>
    </row>
    <row r="218" spans="1:5" s="1" customFormat="1" ht="12.75">
      <c r="A218" s="9" t="s">
        <v>65</v>
      </c>
      <c r="B218" s="14" t="s">
        <v>106</v>
      </c>
      <c r="C218" s="14" t="s">
        <v>66</v>
      </c>
      <c r="D218" s="15">
        <f>13950</f>
        <v>13950</v>
      </c>
      <c r="E218" s="25"/>
    </row>
    <row r="219" spans="1:5" s="1" customFormat="1" ht="20.25">
      <c r="A219" s="9" t="s">
        <v>139</v>
      </c>
      <c r="B219" s="14" t="s">
        <v>140</v>
      </c>
      <c r="C219" s="14" t="s">
        <v>0</v>
      </c>
      <c r="D219" s="15">
        <f>12536300</f>
        <v>12536300</v>
      </c>
      <c r="E219" s="25"/>
    </row>
    <row r="220" spans="1:5" s="1" customFormat="1" ht="12.75">
      <c r="A220" s="9" t="s">
        <v>39</v>
      </c>
      <c r="B220" s="14" t="s">
        <v>140</v>
      </c>
      <c r="C220" s="14" t="s">
        <v>40</v>
      </c>
      <c r="D220" s="15">
        <f>12536300</f>
        <v>12536300</v>
      </c>
      <c r="E220" s="25"/>
    </row>
    <row r="221" spans="1:5" s="1" customFormat="1" ht="12.75">
      <c r="A221" s="9" t="s">
        <v>41</v>
      </c>
      <c r="B221" s="14" t="s">
        <v>140</v>
      </c>
      <c r="C221" s="14" t="s">
        <v>42</v>
      </c>
      <c r="D221" s="15">
        <f>12536300</f>
        <v>12536300</v>
      </c>
      <c r="E221" s="25"/>
    </row>
    <row r="222" spans="1:5" s="1" customFormat="1" ht="12.75">
      <c r="A222" s="9" t="s">
        <v>253</v>
      </c>
      <c r="B222" s="14" t="s">
        <v>254</v>
      </c>
      <c r="C222" s="14" t="s">
        <v>0</v>
      </c>
      <c r="D222" s="15">
        <f>6297619.91</f>
        <v>6297619.91</v>
      </c>
      <c r="E222" s="25"/>
    </row>
    <row r="223" spans="1:5" s="1" customFormat="1" ht="30">
      <c r="A223" s="9" t="s">
        <v>23</v>
      </c>
      <c r="B223" s="14" t="s">
        <v>254</v>
      </c>
      <c r="C223" s="14" t="s">
        <v>24</v>
      </c>
      <c r="D223" s="15">
        <f>6297619.91</f>
        <v>6297619.91</v>
      </c>
      <c r="E223" s="25"/>
    </row>
    <row r="224" spans="1:5" s="1" customFormat="1" ht="12.75">
      <c r="A224" s="9" t="s">
        <v>115</v>
      </c>
      <c r="B224" s="14" t="s">
        <v>254</v>
      </c>
      <c r="C224" s="14" t="s">
        <v>116</v>
      </c>
      <c r="D224" s="15">
        <f>6297619.91</f>
        <v>6297619.91</v>
      </c>
      <c r="E224" s="25"/>
    </row>
    <row r="225" spans="1:5" s="1" customFormat="1" ht="12.75">
      <c r="A225" s="9" t="s">
        <v>117</v>
      </c>
      <c r="B225" s="14" t="s">
        <v>254</v>
      </c>
      <c r="C225" s="14" t="s">
        <v>118</v>
      </c>
      <c r="D225" s="15">
        <f>4836881.65</f>
        <v>4836881.65</v>
      </c>
      <c r="E225" s="25"/>
    </row>
    <row r="226" spans="1:5" s="1" customFormat="1" ht="20.25">
      <c r="A226" s="9" t="s">
        <v>119</v>
      </c>
      <c r="B226" s="14" t="s">
        <v>254</v>
      </c>
      <c r="C226" s="14" t="s">
        <v>120</v>
      </c>
      <c r="D226" s="15">
        <f>1460738.26</f>
        <v>1460738.26</v>
      </c>
      <c r="E226" s="25"/>
    </row>
    <row r="227" spans="1:5" s="1" customFormat="1" ht="20.25">
      <c r="A227" s="9" t="s">
        <v>183</v>
      </c>
      <c r="B227" s="14" t="s">
        <v>184</v>
      </c>
      <c r="C227" s="14" t="s">
        <v>0</v>
      </c>
      <c r="D227" s="15">
        <f>6463231.61</f>
        <v>6463231.61</v>
      </c>
      <c r="E227" s="25"/>
    </row>
    <row r="228" spans="1:5" s="1" customFormat="1" ht="12.75">
      <c r="A228" s="9" t="s">
        <v>39</v>
      </c>
      <c r="B228" s="14" t="s">
        <v>184</v>
      </c>
      <c r="C228" s="14" t="s">
        <v>40</v>
      </c>
      <c r="D228" s="15">
        <f>6463231.61</f>
        <v>6463231.61</v>
      </c>
      <c r="E228" s="25"/>
    </row>
    <row r="229" spans="1:5" s="1" customFormat="1" ht="12.75">
      <c r="A229" s="9" t="s">
        <v>41</v>
      </c>
      <c r="B229" s="14" t="s">
        <v>184</v>
      </c>
      <c r="C229" s="14" t="s">
        <v>42</v>
      </c>
      <c r="D229" s="15">
        <f>6463231.61</f>
        <v>6463231.61</v>
      </c>
      <c r="E229" s="25"/>
    </row>
    <row r="230" spans="1:5" s="1" customFormat="1" ht="20.25">
      <c r="A230" s="9" t="s">
        <v>229</v>
      </c>
      <c r="B230" s="14" t="s">
        <v>230</v>
      </c>
      <c r="C230" s="14" t="s">
        <v>0</v>
      </c>
      <c r="D230" s="15">
        <f>1950.58</f>
        <v>1950.58</v>
      </c>
      <c r="E230" s="25"/>
    </row>
    <row r="231" spans="1:5" s="1" customFormat="1" ht="30">
      <c r="A231" s="9" t="s">
        <v>23</v>
      </c>
      <c r="B231" s="14" t="s">
        <v>230</v>
      </c>
      <c r="C231" s="14" t="s">
        <v>24</v>
      </c>
      <c r="D231" s="15">
        <f>1950.58</f>
        <v>1950.58</v>
      </c>
      <c r="E231" s="25"/>
    </row>
    <row r="232" spans="1:5" s="1" customFormat="1" ht="12.75">
      <c r="A232" s="9" t="s">
        <v>25</v>
      </c>
      <c r="B232" s="14" t="s">
        <v>230</v>
      </c>
      <c r="C232" s="14" t="s">
        <v>26</v>
      </c>
      <c r="D232" s="15">
        <f>1950.58</f>
        <v>1950.58</v>
      </c>
      <c r="E232" s="25"/>
    </row>
    <row r="233" spans="1:5" s="1" customFormat="1" ht="12.75">
      <c r="A233" s="9" t="s">
        <v>27</v>
      </c>
      <c r="B233" s="14" t="s">
        <v>230</v>
      </c>
      <c r="C233" s="14" t="s">
        <v>28</v>
      </c>
      <c r="D233" s="15">
        <f>1498.14</f>
        <v>1498.14</v>
      </c>
      <c r="E233" s="25"/>
    </row>
    <row r="234" spans="1:5" s="1" customFormat="1" ht="20.25">
      <c r="A234" s="9" t="s">
        <v>29</v>
      </c>
      <c r="B234" s="14" t="s">
        <v>230</v>
      </c>
      <c r="C234" s="14" t="s">
        <v>30</v>
      </c>
      <c r="D234" s="15">
        <f>452.44</f>
        <v>452.44</v>
      </c>
      <c r="E234" s="25"/>
    </row>
    <row r="235" spans="1:5" s="1" customFormat="1" ht="12.75">
      <c r="A235" s="9" t="s">
        <v>113</v>
      </c>
      <c r="B235" s="14" t="s">
        <v>114</v>
      </c>
      <c r="C235" s="14" t="s">
        <v>0</v>
      </c>
      <c r="D235" s="15">
        <f>431297.53</f>
        <v>431297.53</v>
      </c>
      <c r="E235" s="25"/>
    </row>
    <row r="236" spans="1:5" s="1" customFormat="1" ht="30">
      <c r="A236" s="9" t="s">
        <v>23</v>
      </c>
      <c r="B236" s="14" t="s">
        <v>114</v>
      </c>
      <c r="C236" s="14" t="s">
        <v>24</v>
      </c>
      <c r="D236" s="15">
        <f>431297.53</f>
        <v>431297.53</v>
      </c>
      <c r="E236" s="25"/>
    </row>
    <row r="237" spans="1:5" s="1" customFormat="1" ht="12.75">
      <c r="A237" s="9" t="s">
        <v>115</v>
      </c>
      <c r="B237" s="14" t="s">
        <v>114</v>
      </c>
      <c r="C237" s="14" t="s">
        <v>116</v>
      </c>
      <c r="D237" s="15">
        <f>431297.53</f>
        <v>431297.53</v>
      </c>
      <c r="E237" s="25"/>
    </row>
    <row r="238" spans="1:5" s="1" customFormat="1" ht="12.75">
      <c r="A238" s="9" t="s">
        <v>117</v>
      </c>
      <c r="B238" s="14" t="s">
        <v>114</v>
      </c>
      <c r="C238" s="14" t="s">
        <v>118</v>
      </c>
      <c r="D238" s="15">
        <f>331257.73</f>
        <v>331257.73</v>
      </c>
      <c r="E238" s="25"/>
    </row>
    <row r="239" spans="1:5" s="1" customFormat="1" ht="20.25">
      <c r="A239" s="9" t="s">
        <v>119</v>
      </c>
      <c r="B239" s="14" t="s">
        <v>114</v>
      </c>
      <c r="C239" s="14" t="s">
        <v>120</v>
      </c>
      <c r="D239" s="15">
        <f>100039.8</f>
        <v>100039.8</v>
      </c>
      <c r="E239" s="25"/>
    </row>
    <row r="240" spans="1:5" s="1" customFormat="1" ht="20.25">
      <c r="A240" s="9" t="s">
        <v>43</v>
      </c>
      <c r="B240" s="14" t="s">
        <v>44</v>
      </c>
      <c r="C240" s="14" t="s">
        <v>0</v>
      </c>
      <c r="D240" s="15">
        <v>530470</v>
      </c>
      <c r="E240" s="25"/>
    </row>
    <row r="241" spans="1:5" s="1" customFormat="1" ht="30">
      <c r="A241" s="9" t="s">
        <v>23</v>
      </c>
      <c r="B241" s="14" t="s">
        <v>44</v>
      </c>
      <c r="C241" s="14" t="s">
        <v>24</v>
      </c>
      <c r="D241" s="15">
        <f>125816.68+288370.14</f>
        <v>414186.82</v>
      </c>
      <c r="E241" s="25"/>
    </row>
    <row r="242" spans="1:5" s="1" customFormat="1" ht="12.75">
      <c r="A242" s="9" t="s">
        <v>25</v>
      </c>
      <c r="B242" s="14" t="s">
        <v>44</v>
      </c>
      <c r="C242" s="14" t="s">
        <v>26</v>
      </c>
      <c r="D242" s="15">
        <f>125816.68</f>
        <v>125816.68</v>
      </c>
      <c r="E242" s="25"/>
    </row>
    <row r="243" spans="1:5" s="1" customFormat="1" ht="12.75">
      <c r="A243" s="9" t="s">
        <v>27</v>
      </c>
      <c r="B243" s="14" t="s">
        <v>44</v>
      </c>
      <c r="C243" s="14" t="s">
        <v>28</v>
      </c>
      <c r="D243" s="15">
        <f>96832.23</f>
        <v>96832.23</v>
      </c>
      <c r="E243" s="25"/>
    </row>
    <row r="244" spans="1:5" s="1" customFormat="1" ht="20.25">
      <c r="A244" s="9" t="s">
        <v>29</v>
      </c>
      <c r="B244" s="14" t="s">
        <v>44</v>
      </c>
      <c r="C244" s="14" t="s">
        <v>30</v>
      </c>
      <c r="D244" s="15">
        <f>28984.45</f>
        <v>28984.45</v>
      </c>
      <c r="E244" s="25"/>
    </row>
    <row r="245" spans="1:5" s="1" customFormat="1" ht="12.75">
      <c r="A245" s="9" t="s">
        <v>115</v>
      </c>
      <c r="B245" s="14" t="s">
        <v>44</v>
      </c>
      <c r="C245" s="14" t="s">
        <v>116</v>
      </c>
      <c r="D245" s="15">
        <f>288370.14</f>
        <v>288370.14</v>
      </c>
      <c r="E245" s="25"/>
    </row>
    <row r="246" spans="1:5" s="1" customFormat="1" ht="12.75">
      <c r="A246" s="9" t="s">
        <v>117</v>
      </c>
      <c r="B246" s="14" t="s">
        <v>44</v>
      </c>
      <c r="C246" s="14" t="s">
        <v>118</v>
      </c>
      <c r="D246" s="15">
        <f>221283.62</f>
        <v>221283.62</v>
      </c>
      <c r="E246" s="25"/>
    </row>
    <row r="247" spans="1:5" s="1" customFormat="1" ht="20.25">
      <c r="A247" s="9" t="s">
        <v>119</v>
      </c>
      <c r="B247" s="14" t="s">
        <v>44</v>
      </c>
      <c r="C247" s="14" t="s">
        <v>120</v>
      </c>
      <c r="D247" s="15">
        <f>67086.52</f>
        <v>67086.52</v>
      </c>
      <c r="E247" s="25"/>
    </row>
    <row r="248" spans="1:5" s="1" customFormat="1" ht="12.75">
      <c r="A248" s="9" t="s">
        <v>39</v>
      </c>
      <c r="B248" s="14" t="s">
        <v>44</v>
      </c>
      <c r="C248" s="14" t="s">
        <v>40</v>
      </c>
      <c r="D248" s="15">
        <f>116283.18</f>
        <v>116283.18</v>
      </c>
      <c r="E248" s="25"/>
    </row>
    <row r="249" spans="1:5" s="1" customFormat="1" ht="12.75">
      <c r="A249" s="9" t="s">
        <v>41</v>
      </c>
      <c r="B249" s="14" t="s">
        <v>44</v>
      </c>
      <c r="C249" s="14" t="s">
        <v>42</v>
      </c>
      <c r="D249" s="15">
        <f>116283.18</f>
        <v>116283.18</v>
      </c>
      <c r="E249" s="25"/>
    </row>
    <row r="250" spans="1:5" s="1" customFormat="1" ht="51">
      <c r="A250" s="9" t="s">
        <v>89</v>
      </c>
      <c r="B250" s="14" t="s">
        <v>90</v>
      </c>
      <c r="C250" s="14" t="s">
        <v>0</v>
      </c>
      <c r="D250" s="15">
        <f>8750</f>
        <v>8750</v>
      </c>
      <c r="E250" s="26">
        <f>D250</f>
        <v>8750</v>
      </c>
    </row>
    <row r="251" spans="1:5" s="1" customFormat="1" ht="30">
      <c r="A251" s="9" t="s">
        <v>23</v>
      </c>
      <c r="B251" s="14" t="s">
        <v>90</v>
      </c>
      <c r="C251" s="14" t="s">
        <v>24</v>
      </c>
      <c r="D251" s="15">
        <f>8750</f>
        <v>8750</v>
      </c>
      <c r="E251" s="26">
        <f>D251</f>
        <v>8750</v>
      </c>
    </row>
    <row r="252" spans="1:5" s="1" customFormat="1" ht="12.75">
      <c r="A252" s="9" t="s">
        <v>25</v>
      </c>
      <c r="B252" s="14" t="s">
        <v>90</v>
      </c>
      <c r="C252" s="14" t="s">
        <v>26</v>
      </c>
      <c r="D252" s="15">
        <f>8750</f>
        <v>8750</v>
      </c>
      <c r="E252" s="26">
        <f>D252</f>
        <v>8750</v>
      </c>
    </row>
    <row r="253" spans="1:5" s="1" customFormat="1" ht="12.75">
      <c r="A253" s="9" t="s">
        <v>27</v>
      </c>
      <c r="B253" s="14" t="s">
        <v>90</v>
      </c>
      <c r="C253" s="14" t="s">
        <v>28</v>
      </c>
      <c r="D253" s="15">
        <f>6720.43</f>
        <v>6720.43</v>
      </c>
      <c r="E253" s="26">
        <f>D253</f>
        <v>6720.43</v>
      </c>
    </row>
    <row r="254" spans="1:5" s="1" customFormat="1" ht="20.25">
      <c r="A254" s="9" t="s">
        <v>29</v>
      </c>
      <c r="B254" s="14" t="s">
        <v>90</v>
      </c>
      <c r="C254" s="14" t="s">
        <v>30</v>
      </c>
      <c r="D254" s="15">
        <f>2029.57</f>
        <v>2029.57</v>
      </c>
      <c r="E254" s="26">
        <f>D254</f>
        <v>2029.57</v>
      </c>
    </row>
    <row r="255" spans="1:5" s="1" customFormat="1" ht="20.25">
      <c r="A255" s="9" t="s">
        <v>221</v>
      </c>
      <c r="B255" s="14" t="s">
        <v>222</v>
      </c>
      <c r="C255" s="14" t="s">
        <v>0</v>
      </c>
      <c r="D255" s="15">
        <f>2338363.5</f>
        <v>2338363.5</v>
      </c>
      <c r="E255" s="25"/>
    </row>
    <row r="256" spans="1:5" s="1" customFormat="1" ht="12.75">
      <c r="A256" s="9" t="s">
        <v>39</v>
      </c>
      <c r="B256" s="14" t="s">
        <v>222</v>
      </c>
      <c r="C256" s="14" t="s">
        <v>40</v>
      </c>
      <c r="D256" s="15">
        <f>2338363.5</f>
        <v>2338363.5</v>
      </c>
      <c r="E256" s="25"/>
    </row>
    <row r="257" spans="1:5" s="1" customFormat="1" ht="12.75">
      <c r="A257" s="9" t="s">
        <v>41</v>
      </c>
      <c r="B257" s="14" t="s">
        <v>222</v>
      </c>
      <c r="C257" s="14" t="s">
        <v>42</v>
      </c>
      <c r="D257" s="15">
        <f>2338363.5</f>
        <v>2338363.5</v>
      </c>
      <c r="E257" s="25"/>
    </row>
    <row r="258" spans="1:5" s="1" customFormat="1" ht="20.25">
      <c r="A258" s="9" t="s">
        <v>107</v>
      </c>
      <c r="B258" s="14" t="s">
        <v>108</v>
      </c>
      <c r="C258" s="14" t="s">
        <v>0</v>
      </c>
      <c r="D258" s="15">
        <f>5980</f>
        <v>5980</v>
      </c>
      <c r="E258" s="25"/>
    </row>
    <row r="259" spans="1:5" s="1" customFormat="1" ht="20.25">
      <c r="A259" s="9" t="s">
        <v>61</v>
      </c>
      <c r="B259" s="14" t="s">
        <v>108</v>
      </c>
      <c r="C259" s="14" t="s">
        <v>62</v>
      </c>
      <c r="D259" s="15">
        <f>5980</f>
        <v>5980</v>
      </c>
      <c r="E259" s="25"/>
    </row>
    <row r="260" spans="1:5" s="1" customFormat="1" ht="20.25">
      <c r="A260" s="9" t="s">
        <v>63</v>
      </c>
      <c r="B260" s="14" t="s">
        <v>108</v>
      </c>
      <c r="C260" s="14" t="s">
        <v>64</v>
      </c>
      <c r="D260" s="15">
        <f>5980</f>
        <v>5980</v>
      </c>
      <c r="E260" s="25"/>
    </row>
    <row r="261" spans="1:5" s="1" customFormat="1" ht="12.75">
      <c r="A261" s="9" t="s">
        <v>65</v>
      </c>
      <c r="B261" s="14" t="s">
        <v>108</v>
      </c>
      <c r="C261" s="14" t="s">
        <v>66</v>
      </c>
      <c r="D261" s="15">
        <f>5980</f>
        <v>5980</v>
      </c>
      <c r="E261" s="25"/>
    </row>
    <row r="262" spans="1:5" s="1" customFormat="1" ht="20.25">
      <c r="A262" s="9" t="s">
        <v>141</v>
      </c>
      <c r="B262" s="14" t="s">
        <v>142</v>
      </c>
      <c r="C262" s="14" t="s">
        <v>0</v>
      </c>
      <c r="D262" s="15">
        <f>1908470.26</f>
        <v>1908470.26</v>
      </c>
      <c r="E262" s="25"/>
    </row>
    <row r="263" spans="1:5" s="1" customFormat="1" ht="12.75">
      <c r="A263" s="9" t="s">
        <v>39</v>
      </c>
      <c r="B263" s="14" t="s">
        <v>142</v>
      </c>
      <c r="C263" s="14" t="s">
        <v>40</v>
      </c>
      <c r="D263" s="15">
        <f>1908470.26</f>
        <v>1908470.26</v>
      </c>
      <c r="E263" s="25"/>
    </row>
    <row r="264" spans="1:5" s="1" customFormat="1" ht="12.75">
      <c r="A264" s="9" t="s">
        <v>41</v>
      </c>
      <c r="B264" s="14" t="s">
        <v>142</v>
      </c>
      <c r="C264" s="14" t="s">
        <v>42</v>
      </c>
      <c r="D264" s="15">
        <f>1908470.26</f>
        <v>1908470.26</v>
      </c>
      <c r="E264" s="25"/>
    </row>
    <row r="265" spans="1:5" s="1" customFormat="1" ht="12.75">
      <c r="A265" s="9" t="s">
        <v>255</v>
      </c>
      <c r="B265" s="14" t="s">
        <v>256</v>
      </c>
      <c r="C265" s="14" t="s">
        <v>0</v>
      </c>
      <c r="D265" s="15">
        <f>63612.32</f>
        <v>63612.32</v>
      </c>
      <c r="E265" s="25"/>
    </row>
    <row r="266" spans="1:5" s="1" customFormat="1" ht="30">
      <c r="A266" s="9" t="s">
        <v>23</v>
      </c>
      <c r="B266" s="14" t="s">
        <v>256</v>
      </c>
      <c r="C266" s="14" t="s">
        <v>24</v>
      </c>
      <c r="D266" s="15">
        <f>63612.32</f>
        <v>63612.32</v>
      </c>
      <c r="E266" s="25"/>
    </row>
    <row r="267" spans="1:5" s="1" customFormat="1" ht="12.75">
      <c r="A267" s="9" t="s">
        <v>115</v>
      </c>
      <c r="B267" s="14" t="s">
        <v>256</v>
      </c>
      <c r="C267" s="14" t="s">
        <v>116</v>
      </c>
      <c r="D267" s="15">
        <f>63612.32</f>
        <v>63612.32</v>
      </c>
      <c r="E267" s="25"/>
    </row>
    <row r="268" spans="1:5" s="1" customFormat="1" ht="12.75">
      <c r="A268" s="9" t="s">
        <v>117</v>
      </c>
      <c r="B268" s="14" t="s">
        <v>256</v>
      </c>
      <c r="C268" s="14" t="s">
        <v>118</v>
      </c>
      <c r="D268" s="15">
        <f>48857.39</f>
        <v>48857.39</v>
      </c>
      <c r="E268" s="25"/>
    </row>
    <row r="269" spans="1:5" s="1" customFormat="1" ht="20.25">
      <c r="A269" s="9" t="s">
        <v>119</v>
      </c>
      <c r="B269" s="14" t="s">
        <v>256</v>
      </c>
      <c r="C269" s="14" t="s">
        <v>120</v>
      </c>
      <c r="D269" s="15">
        <f>14754.93</f>
        <v>14754.93</v>
      </c>
      <c r="E269" s="25"/>
    </row>
    <row r="270" spans="1:5" s="1" customFormat="1" ht="20.25">
      <c r="A270" s="9" t="s">
        <v>185</v>
      </c>
      <c r="B270" s="14" t="s">
        <v>186</v>
      </c>
      <c r="C270" s="14" t="s">
        <v>0</v>
      </c>
      <c r="D270" s="15">
        <f>718136.85</f>
        <v>718136.85</v>
      </c>
      <c r="E270" s="25"/>
    </row>
    <row r="271" spans="1:5" s="1" customFormat="1" ht="12.75">
      <c r="A271" s="9" t="s">
        <v>39</v>
      </c>
      <c r="B271" s="14" t="s">
        <v>186</v>
      </c>
      <c r="C271" s="14" t="s">
        <v>40</v>
      </c>
      <c r="D271" s="15">
        <f>718136.85</f>
        <v>718136.85</v>
      </c>
      <c r="E271" s="25"/>
    </row>
    <row r="272" spans="1:5" s="1" customFormat="1" ht="12.75">
      <c r="A272" s="9" t="s">
        <v>41</v>
      </c>
      <c r="B272" s="14" t="s">
        <v>186</v>
      </c>
      <c r="C272" s="14" t="s">
        <v>42</v>
      </c>
      <c r="D272" s="15">
        <f>718136.85</f>
        <v>718136.85</v>
      </c>
      <c r="E272" s="25"/>
    </row>
    <row r="273" spans="1:5" s="1" customFormat="1" ht="12.75">
      <c r="A273" s="9" t="s">
        <v>121</v>
      </c>
      <c r="B273" s="14" t="s">
        <v>122</v>
      </c>
      <c r="C273" s="14" t="s">
        <v>0</v>
      </c>
      <c r="D273" s="15">
        <f>596026.51</f>
        <v>596026.51</v>
      </c>
      <c r="E273" s="25"/>
    </row>
    <row r="274" spans="1:5" s="1" customFormat="1" ht="30">
      <c r="A274" s="9" t="s">
        <v>23</v>
      </c>
      <c r="B274" s="14" t="s">
        <v>122</v>
      </c>
      <c r="C274" s="14" t="s">
        <v>24</v>
      </c>
      <c r="D274" s="15">
        <f>596026.51</f>
        <v>596026.51</v>
      </c>
      <c r="E274" s="25"/>
    </row>
    <row r="275" spans="1:5" s="1" customFormat="1" ht="12.75">
      <c r="A275" s="9" t="s">
        <v>115</v>
      </c>
      <c r="B275" s="14" t="s">
        <v>122</v>
      </c>
      <c r="C275" s="14" t="s">
        <v>116</v>
      </c>
      <c r="D275" s="15">
        <f>596026.51</f>
        <v>596026.51</v>
      </c>
      <c r="E275" s="25"/>
    </row>
    <row r="276" spans="1:5" s="1" customFormat="1" ht="12.75">
      <c r="A276" s="9" t="s">
        <v>117</v>
      </c>
      <c r="B276" s="14" t="s">
        <v>122</v>
      </c>
      <c r="C276" s="14" t="s">
        <v>118</v>
      </c>
      <c r="D276" s="15">
        <f>458640.95</f>
        <v>458640.95</v>
      </c>
      <c r="E276" s="25"/>
    </row>
    <row r="277" spans="1:5" s="1" customFormat="1" ht="20.25">
      <c r="A277" s="9" t="s">
        <v>119</v>
      </c>
      <c r="B277" s="14" t="s">
        <v>122</v>
      </c>
      <c r="C277" s="14" t="s">
        <v>120</v>
      </c>
      <c r="D277" s="15">
        <f>137385.56</f>
        <v>137385.56</v>
      </c>
      <c r="E277" s="25"/>
    </row>
    <row r="278" spans="1:5" s="67" customFormat="1" ht="12.75">
      <c r="A278" s="18" t="s">
        <v>273</v>
      </c>
      <c r="B278" s="18"/>
      <c r="C278" s="18"/>
      <c r="D278" s="65">
        <f>68797902.59</f>
        <v>68797902.59</v>
      </c>
      <c r="E278" s="66">
        <v>465130</v>
      </c>
    </row>
  </sheetData>
  <sheetProtection/>
  <autoFilter ref="A14:K278">
    <sortState ref="A15:K278">
      <sortCondition sortBy="value" ref="B15:B278"/>
    </sortState>
  </autoFilter>
  <mergeCells count="2">
    <mergeCell ref="B12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6.28125" style="1" customWidth="1"/>
    <col min="2" max="2" width="8.140625" style="7" customWidth="1"/>
    <col min="3" max="3" width="16.140625" style="7" customWidth="1"/>
    <col min="4" max="4" width="16.140625" style="23" customWidth="1"/>
  </cols>
  <sheetData>
    <row r="1" spans="1:3" s="28" customFormat="1" ht="13.5" customHeight="1">
      <c r="A1" s="2" t="s">
        <v>0</v>
      </c>
      <c r="B1" s="5"/>
      <c r="C1" s="4" t="s">
        <v>297</v>
      </c>
    </row>
    <row r="2" spans="1:3" s="28" customFormat="1" ht="12.75">
      <c r="A2" s="2"/>
      <c r="B2" s="5"/>
      <c r="C2" s="4" t="s">
        <v>279</v>
      </c>
    </row>
    <row r="3" spans="1:3" s="28" customFormat="1" ht="12.75">
      <c r="A3" s="2"/>
      <c r="B3" s="5"/>
      <c r="C3" s="4" t="s">
        <v>280</v>
      </c>
    </row>
    <row r="4" spans="1:3" s="28" customFormat="1" ht="12.75">
      <c r="A4" s="2"/>
      <c r="B4" s="5"/>
      <c r="C4" s="4" t="s">
        <v>281</v>
      </c>
    </row>
    <row r="5" spans="1:3" s="28" customFormat="1" ht="12.75">
      <c r="A5" s="2"/>
      <c r="B5" s="5"/>
      <c r="C5" s="2"/>
    </row>
    <row r="6" spans="2:3" s="28" customFormat="1" ht="12.75">
      <c r="B6" s="6" t="s">
        <v>298</v>
      </c>
      <c r="C6" s="2"/>
    </row>
    <row r="7" spans="2:3" s="28" customFormat="1" ht="12.75">
      <c r="B7" s="6" t="s">
        <v>299</v>
      </c>
      <c r="C7" s="2"/>
    </row>
    <row r="8" spans="2:3" s="28" customFormat="1" ht="12.75">
      <c r="B8" s="6" t="s">
        <v>277</v>
      </c>
      <c r="C8" s="2"/>
    </row>
    <row r="9" spans="2:3" s="28" customFormat="1" ht="12.75">
      <c r="B9" s="6" t="s">
        <v>278</v>
      </c>
      <c r="C9" s="2"/>
    </row>
    <row r="10" spans="2:3" s="28" customFormat="1" ht="12.75">
      <c r="B10" s="6" t="s">
        <v>1</v>
      </c>
      <c r="C10" s="2"/>
    </row>
    <row r="11" spans="3:4" ht="12.75">
      <c r="C11" s="11" t="s">
        <v>285</v>
      </c>
      <c r="D11" s="11"/>
    </row>
    <row r="12" spans="1:4" ht="36" customHeight="1">
      <c r="A12" s="36" t="s">
        <v>2</v>
      </c>
      <c r="B12" s="35" t="s">
        <v>287</v>
      </c>
      <c r="C12" s="36" t="s">
        <v>286</v>
      </c>
      <c r="D12" s="37" t="s">
        <v>288</v>
      </c>
    </row>
    <row r="13" spans="1:4" s="21" customFormat="1" ht="12.75">
      <c r="A13" s="20" t="s">
        <v>7</v>
      </c>
      <c r="B13" s="20">
        <v>2</v>
      </c>
      <c r="C13" s="20">
        <v>3</v>
      </c>
      <c r="D13" s="22">
        <v>4</v>
      </c>
    </row>
    <row r="14" spans="1:4" s="1" customFormat="1" ht="12.75">
      <c r="A14" s="9" t="s">
        <v>15</v>
      </c>
      <c r="B14" s="14" t="s">
        <v>16</v>
      </c>
      <c r="C14" s="15">
        <f>18233668.54</f>
        <v>18233668.54</v>
      </c>
      <c r="D14" s="25"/>
    </row>
    <row r="15" spans="1:4" s="1" customFormat="1" ht="20.25">
      <c r="A15" s="9" t="s">
        <v>17</v>
      </c>
      <c r="B15" s="14" t="s">
        <v>18</v>
      </c>
      <c r="C15" s="15">
        <f>2478468.33</f>
        <v>2478468.33</v>
      </c>
      <c r="D15" s="25"/>
    </row>
    <row r="16" spans="1:4" s="1" customFormat="1" ht="30">
      <c r="A16" s="9" t="s">
        <v>33</v>
      </c>
      <c r="B16" s="14" t="s">
        <v>34</v>
      </c>
      <c r="C16" s="15">
        <f>12792288.13</f>
        <v>12792288.13</v>
      </c>
      <c r="D16" s="25"/>
    </row>
    <row r="17" spans="1:4" s="1" customFormat="1" ht="12.75">
      <c r="A17" s="9" t="s">
        <v>45</v>
      </c>
      <c r="B17" s="14" t="s">
        <v>46</v>
      </c>
      <c r="C17" s="15">
        <f>588714</f>
        <v>588714</v>
      </c>
      <c r="D17" s="25"/>
    </row>
    <row r="18" spans="1:4" s="1" customFormat="1" ht="12.75">
      <c r="A18" s="9" t="s">
        <v>55</v>
      </c>
      <c r="B18" s="14" t="s">
        <v>56</v>
      </c>
      <c r="C18" s="15">
        <f>2374198.08</f>
        <v>2374198.08</v>
      </c>
      <c r="D18" s="25"/>
    </row>
    <row r="19" spans="1:4" s="1" customFormat="1" ht="12.75">
      <c r="A19" s="9" t="s">
        <v>75</v>
      </c>
      <c r="B19" s="14" t="s">
        <v>76</v>
      </c>
      <c r="C19" s="15">
        <f>393800</f>
        <v>393800</v>
      </c>
      <c r="D19" s="26">
        <f>C19</f>
        <v>393800</v>
      </c>
    </row>
    <row r="20" spans="1:4" s="1" customFormat="1" ht="12.75">
      <c r="A20" s="9" t="s">
        <v>77</v>
      </c>
      <c r="B20" s="14" t="s">
        <v>78</v>
      </c>
      <c r="C20" s="15">
        <f>393800</f>
        <v>393800</v>
      </c>
      <c r="D20" s="26">
        <f>C20</f>
        <v>393800</v>
      </c>
    </row>
    <row r="21" spans="1:4" s="1" customFormat="1" ht="20.25">
      <c r="A21" s="9" t="s">
        <v>83</v>
      </c>
      <c r="B21" s="14" t="s">
        <v>84</v>
      </c>
      <c r="C21" s="15">
        <f>430142</f>
        <v>430142</v>
      </c>
      <c r="D21" s="27">
        <v>71330</v>
      </c>
    </row>
    <row r="22" spans="1:4" s="1" customFormat="1" ht="12.75">
      <c r="A22" s="9" t="s">
        <v>85</v>
      </c>
      <c r="B22" s="14" t="s">
        <v>86</v>
      </c>
      <c r="C22" s="15">
        <f>71330</f>
        <v>71330</v>
      </c>
      <c r="D22" s="26">
        <f>C22</f>
        <v>71330</v>
      </c>
    </row>
    <row r="23" spans="1:4" s="1" customFormat="1" ht="20.25">
      <c r="A23" s="9" t="s">
        <v>91</v>
      </c>
      <c r="B23" s="14" t="s">
        <v>92</v>
      </c>
      <c r="C23" s="15">
        <f>358812</f>
        <v>358812</v>
      </c>
      <c r="D23" s="25"/>
    </row>
    <row r="24" spans="1:4" s="1" customFormat="1" ht="12.75">
      <c r="A24" s="9" t="s">
        <v>109</v>
      </c>
      <c r="B24" s="14" t="s">
        <v>110</v>
      </c>
      <c r="C24" s="15">
        <f>20209314.31</f>
        <v>20209314.31</v>
      </c>
      <c r="D24" s="25"/>
    </row>
    <row r="25" spans="1:4" s="1" customFormat="1" ht="12.75">
      <c r="A25" s="9" t="s">
        <v>111</v>
      </c>
      <c r="B25" s="14" t="s">
        <v>112</v>
      </c>
      <c r="C25" s="15">
        <f>1027324.04</f>
        <v>1027324.04</v>
      </c>
      <c r="D25" s="25"/>
    </row>
    <row r="26" spans="1:4" s="1" customFormat="1" ht="12.75">
      <c r="A26" s="9" t="s">
        <v>123</v>
      </c>
      <c r="B26" s="14" t="s">
        <v>124</v>
      </c>
      <c r="C26" s="15">
        <f>18559508</f>
        <v>18559508</v>
      </c>
      <c r="D26" s="25"/>
    </row>
    <row r="27" spans="1:4" s="1" customFormat="1" ht="12.75">
      <c r="A27" s="9" t="s">
        <v>143</v>
      </c>
      <c r="B27" s="14" t="s">
        <v>144</v>
      </c>
      <c r="C27" s="15">
        <f>622482.27</f>
        <v>622482.27</v>
      </c>
      <c r="D27" s="25"/>
    </row>
    <row r="28" spans="1:4" s="1" customFormat="1" ht="12.75">
      <c r="A28" s="9" t="s">
        <v>149</v>
      </c>
      <c r="B28" s="14" t="s">
        <v>150</v>
      </c>
      <c r="C28" s="15">
        <f>12983523.69</f>
        <v>12983523.69</v>
      </c>
      <c r="D28" s="25"/>
    </row>
    <row r="29" spans="1:4" s="1" customFormat="1" ht="12.75">
      <c r="A29" s="9" t="s">
        <v>151</v>
      </c>
      <c r="B29" s="14" t="s">
        <v>152</v>
      </c>
      <c r="C29" s="15">
        <f>578017.77</f>
        <v>578017.77</v>
      </c>
      <c r="D29" s="25"/>
    </row>
    <row r="30" spans="1:4" s="1" customFormat="1" ht="12.75">
      <c r="A30" s="9" t="s">
        <v>181</v>
      </c>
      <c r="B30" s="14" t="s">
        <v>182</v>
      </c>
      <c r="C30" s="15">
        <f>7181368.46</f>
        <v>7181368.46</v>
      </c>
      <c r="D30" s="25"/>
    </row>
    <row r="31" spans="1:4" s="1" customFormat="1" ht="12.75">
      <c r="A31" s="9" t="s">
        <v>187</v>
      </c>
      <c r="B31" s="14" t="s">
        <v>188</v>
      </c>
      <c r="C31" s="15">
        <f>4948147.46</f>
        <v>4948147.46</v>
      </c>
      <c r="D31" s="25"/>
    </row>
    <row r="32" spans="1:4" s="1" customFormat="1" ht="12.75">
      <c r="A32" s="9" t="s">
        <v>223</v>
      </c>
      <c r="B32" s="14" t="s">
        <v>224</v>
      </c>
      <c r="C32" s="15">
        <f>275990</f>
        <v>275990</v>
      </c>
      <c r="D32" s="25"/>
    </row>
    <row r="33" spans="1:4" s="1" customFormat="1" ht="12.75">
      <c r="A33" s="9" t="s">
        <v>225</v>
      </c>
      <c r="B33" s="14" t="s">
        <v>226</v>
      </c>
      <c r="C33" s="15">
        <f>1950.58</f>
        <v>1950.58</v>
      </c>
      <c r="D33" s="25"/>
    </row>
    <row r="34" spans="1:4" s="1" customFormat="1" ht="12.75">
      <c r="A34" s="9" t="s">
        <v>227</v>
      </c>
      <c r="B34" s="14" t="s">
        <v>228</v>
      </c>
      <c r="C34" s="15">
        <f>1950.58</f>
        <v>1950.58</v>
      </c>
      <c r="D34" s="25"/>
    </row>
    <row r="35" spans="1:4" s="1" customFormat="1" ht="12.75">
      <c r="A35" s="9" t="s">
        <v>231</v>
      </c>
      <c r="B35" s="14" t="s">
        <v>232</v>
      </c>
      <c r="C35" s="15">
        <f>2092356.57</f>
        <v>2092356.57</v>
      </c>
      <c r="D35" s="25"/>
    </row>
    <row r="36" spans="1:4" s="1" customFormat="1" ht="12.75">
      <c r="A36" s="9" t="s">
        <v>233</v>
      </c>
      <c r="B36" s="14" t="s">
        <v>234</v>
      </c>
      <c r="C36" s="15">
        <f>2092356.57</f>
        <v>2092356.57</v>
      </c>
      <c r="D36" s="25"/>
    </row>
    <row r="37" spans="1:4" s="1" customFormat="1" ht="12.75">
      <c r="A37" s="9" t="s">
        <v>247</v>
      </c>
      <c r="B37" s="14" t="s">
        <v>248</v>
      </c>
      <c r="C37" s="15">
        <f>14079949.5</f>
        <v>14079949.5</v>
      </c>
      <c r="D37" s="25"/>
    </row>
    <row r="38" spans="1:4" s="1" customFormat="1" ht="12.75">
      <c r="A38" s="9" t="s">
        <v>249</v>
      </c>
      <c r="B38" s="14" t="s">
        <v>250</v>
      </c>
      <c r="C38" s="15">
        <f>14079949.5</f>
        <v>14079949.5</v>
      </c>
      <c r="D38" s="25"/>
    </row>
    <row r="39" spans="1:4" s="1" customFormat="1" ht="12.75">
      <c r="A39" s="9" t="s">
        <v>257</v>
      </c>
      <c r="B39" s="14" t="s">
        <v>258</v>
      </c>
      <c r="C39" s="15">
        <f>263197.4</f>
        <v>263197.4</v>
      </c>
      <c r="D39" s="25"/>
    </row>
    <row r="40" spans="1:4" s="1" customFormat="1" ht="12.75">
      <c r="A40" s="9" t="s">
        <v>259</v>
      </c>
      <c r="B40" s="14" t="s">
        <v>260</v>
      </c>
      <c r="C40" s="15">
        <f>263197.4</f>
        <v>263197.4</v>
      </c>
      <c r="D40" s="25"/>
    </row>
    <row r="41" spans="1:4" s="1" customFormat="1" ht="12.75">
      <c r="A41" s="9" t="s">
        <v>263</v>
      </c>
      <c r="B41" s="14" t="s">
        <v>264</v>
      </c>
      <c r="C41" s="15">
        <f>30000</f>
        <v>30000</v>
      </c>
      <c r="D41" s="25"/>
    </row>
    <row r="42" spans="1:4" s="1" customFormat="1" ht="12.75">
      <c r="A42" s="9" t="s">
        <v>265</v>
      </c>
      <c r="B42" s="14" t="s">
        <v>266</v>
      </c>
      <c r="C42" s="15">
        <f>30000</f>
        <v>30000</v>
      </c>
      <c r="D42" s="25"/>
    </row>
    <row r="43" spans="1:4" s="1" customFormat="1" ht="12.75">
      <c r="A43" s="9" t="s">
        <v>269</v>
      </c>
      <c r="B43" s="14" t="s">
        <v>270</v>
      </c>
      <c r="C43" s="15">
        <f>80000</f>
        <v>80000</v>
      </c>
      <c r="D43" s="25"/>
    </row>
    <row r="44" spans="1:4" s="1" customFormat="1" ht="12.75">
      <c r="A44" s="9" t="s">
        <v>271</v>
      </c>
      <c r="B44" s="14" t="s">
        <v>272</v>
      </c>
      <c r="C44" s="15">
        <f>80000</f>
        <v>80000</v>
      </c>
      <c r="D44" s="25"/>
    </row>
    <row r="45" spans="1:4" s="19" customFormat="1" ht="12.75">
      <c r="A45" s="60" t="s">
        <v>273</v>
      </c>
      <c r="B45" s="61"/>
      <c r="C45" s="62">
        <f>68797902.59</f>
        <v>68797902.59</v>
      </c>
      <c r="D45" s="63">
        <v>465130</v>
      </c>
    </row>
  </sheetData>
  <sheetProtection/>
  <mergeCells count="1">
    <mergeCell ref="C11:D1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1" sqref="B11:D11"/>
    </sheetView>
  </sheetViews>
  <sheetFormatPr defaultColWidth="9.140625" defaultRowHeight="12.75"/>
  <cols>
    <col min="1" max="1" width="44.140625" style="0" customWidth="1"/>
    <col min="2" max="2" width="15.421875" style="0" customWidth="1"/>
  </cols>
  <sheetData>
    <row r="1" spans="1:4" s="40" customFormat="1" ht="12.75">
      <c r="A1" s="38"/>
      <c r="B1" s="4" t="s">
        <v>300</v>
      </c>
      <c r="C1" s="39"/>
      <c r="D1" s="39"/>
    </row>
    <row r="2" spans="1:4" s="40" customFormat="1" ht="12.75">
      <c r="A2" s="38"/>
      <c r="B2" s="4" t="s">
        <v>301</v>
      </c>
      <c r="C2" s="39"/>
      <c r="D2" s="39"/>
    </row>
    <row r="3" spans="1:4" s="40" customFormat="1" ht="12.75">
      <c r="A3" s="38"/>
      <c r="B3" s="4" t="s">
        <v>302</v>
      </c>
      <c r="C3" s="39"/>
      <c r="D3" s="39"/>
    </row>
    <row r="4" spans="1:4" s="40" customFormat="1" ht="12.75">
      <c r="A4" s="38"/>
      <c r="B4" s="4" t="s">
        <v>281</v>
      </c>
      <c r="C4" s="39"/>
      <c r="D4" s="39"/>
    </row>
    <row r="5" spans="1:4" s="40" customFormat="1" ht="12.75">
      <c r="A5" s="41"/>
      <c r="B5" s="42"/>
      <c r="C5" s="39"/>
      <c r="D5" s="39"/>
    </row>
    <row r="6" spans="1:4" s="40" customFormat="1" ht="12.75">
      <c r="A6" s="39"/>
      <c r="B6" s="43"/>
      <c r="C6" s="39"/>
      <c r="D6" s="39"/>
    </row>
    <row r="7" spans="1:4" s="40" customFormat="1" ht="12.75">
      <c r="A7" s="44" t="s">
        <v>303</v>
      </c>
      <c r="B7" s="44"/>
      <c r="C7" s="44"/>
      <c r="D7" s="44"/>
    </row>
    <row r="8" spans="1:4" s="40" customFormat="1" ht="12.75">
      <c r="A8" s="44" t="s">
        <v>304</v>
      </c>
      <c r="B8" s="44"/>
      <c r="C8" s="44"/>
      <c r="D8" s="44"/>
    </row>
    <row r="9" spans="1:4" s="40" customFormat="1" ht="12.75">
      <c r="A9" s="45" t="s">
        <v>305</v>
      </c>
      <c r="B9" s="45"/>
      <c r="C9" s="45"/>
      <c r="D9" s="45"/>
    </row>
    <row r="10" spans="1:4" s="40" customFormat="1" ht="12.75">
      <c r="A10" s="46"/>
      <c r="B10" s="47"/>
      <c r="C10" s="39"/>
      <c r="D10" s="39" t="s">
        <v>285</v>
      </c>
    </row>
    <row r="11" spans="1:4" s="40" customFormat="1" ht="12.75">
      <c r="A11" s="48" t="s">
        <v>306</v>
      </c>
      <c r="B11" s="49" t="s">
        <v>307</v>
      </c>
      <c r="C11" s="49"/>
      <c r="D11" s="49"/>
    </row>
    <row r="12" spans="1:4" s="40" customFormat="1" ht="12.75">
      <c r="A12" s="48"/>
      <c r="B12" s="50" t="s">
        <v>286</v>
      </c>
      <c r="C12" s="50" t="s">
        <v>308</v>
      </c>
      <c r="D12" s="50" t="s">
        <v>309</v>
      </c>
    </row>
    <row r="13" spans="1:4" s="40" customFormat="1" ht="26.25">
      <c r="A13" s="51" t="s">
        <v>310</v>
      </c>
      <c r="B13" s="52">
        <f>B15+B16+B17+B18+B19</f>
        <v>24838891.849999998</v>
      </c>
      <c r="C13" s="53">
        <v>0</v>
      </c>
      <c r="D13" s="53">
        <f>D15</f>
        <v>0</v>
      </c>
    </row>
    <row r="14" spans="1:4" s="40" customFormat="1" ht="12.75">
      <c r="A14" s="51" t="s">
        <v>311</v>
      </c>
      <c r="B14" s="52"/>
      <c r="C14" s="53"/>
      <c r="D14" s="53"/>
    </row>
    <row r="15" spans="1:4" s="40" customFormat="1" ht="26.25">
      <c r="A15" s="54" t="s">
        <v>312</v>
      </c>
      <c r="B15" s="52">
        <v>14444770.26</v>
      </c>
      <c r="C15" s="53">
        <v>0</v>
      </c>
      <c r="D15" s="53">
        <v>0</v>
      </c>
    </row>
    <row r="16" spans="1:4" s="40" customFormat="1" ht="52.5">
      <c r="A16" s="54" t="s">
        <v>313</v>
      </c>
      <c r="B16" s="52">
        <v>7181368.46</v>
      </c>
      <c r="C16" s="53">
        <v>0</v>
      </c>
      <c r="D16" s="53">
        <v>0</v>
      </c>
    </row>
    <row r="17" spans="1:4" s="40" customFormat="1" ht="66">
      <c r="A17" s="54" t="s">
        <v>314</v>
      </c>
      <c r="B17" s="52">
        <v>2338363.5</v>
      </c>
      <c r="C17" s="53">
        <v>0</v>
      </c>
      <c r="D17" s="53">
        <v>0</v>
      </c>
    </row>
    <row r="18" spans="1:4" s="40" customFormat="1" ht="39">
      <c r="A18" s="55" t="s">
        <v>315</v>
      </c>
      <c r="B18" s="52">
        <f>202653+275990</f>
        <v>478643</v>
      </c>
      <c r="C18" s="53">
        <v>0</v>
      </c>
      <c r="D18" s="53">
        <v>0</v>
      </c>
    </row>
    <row r="19" spans="1:4" s="40" customFormat="1" ht="26.25">
      <c r="A19" s="56" t="s">
        <v>316</v>
      </c>
      <c r="B19" s="57">
        <v>395746.63</v>
      </c>
      <c r="C19" s="59">
        <v>0</v>
      </c>
      <c r="D19" s="58">
        <v>0</v>
      </c>
    </row>
  </sheetData>
  <sheetProtection/>
  <mergeCells count="6">
    <mergeCell ref="A5:B5"/>
    <mergeCell ref="A7:D7"/>
    <mergeCell ref="A8:D8"/>
    <mergeCell ref="A9:D9"/>
    <mergeCell ref="A11:A12"/>
    <mergeCell ref="B11:D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cp:lastPrinted>2018-12-28T10:53:29Z</cp:lastPrinted>
  <dcterms:created xsi:type="dcterms:W3CDTF">2018-12-28T08:56:29Z</dcterms:created>
  <dcterms:modified xsi:type="dcterms:W3CDTF">2018-12-28T10:54:01Z</dcterms:modified>
  <cp:category/>
  <cp:version/>
  <cp:contentType/>
  <cp:contentStatus/>
</cp:coreProperties>
</file>