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FAF13B8-6199-4977-891B-878504429B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Лист1!$A$11:$WVL$155</definedName>
  </definedNames>
  <calcPr calcId="191029" refMode="R1C1"/>
</workbook>
</file>

<file path=xl/calcChain.xml><?xml version="1.0" encoding="utf-8"?>
<calcChain xmlns="http://schemas.openxmlformats.org/spreadsheetml/2006/main">
  <c r="D156" i="1" l="1"/>
  <c r="D157" i="1"/>
  <c r="D151" i="1" s="1"/>
  <c r="D155" i="1"/>
  <c r="D154" i="1"/>
  <c r="D153" i="1"/>
  <c r="D152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E49" i="1" s="1"/>
  <c r="D48" i="1"/>
  <c r="E48" i="1" s="1"/>
  <c r="D47" i="1"/>
  <c r="E47" i="1" s="1"/>
  <c r="D46" i="1"/>
  <c r="E46" i="1" s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E157" i="1" l="1"/>
  <c r="E151" i="1" s="1"/>
  <c r="E18" i="1"/>
  <c r="E12" i="1" s="1"/>
</calcChain>
</file>

<file path=xl/sharedStrings.xml><?xml version="1.0" encoding="utf-8"?>
<sst xmlns="http://schemas.openxmlformats.org/spreadsheetml/2006/main" count="449" uniqueCount="169">
  <si>
    <t/>
  </si>
  <si>
    <t>Наименование</t>
  </si>
  <si>
    <t>ЦСР</t>
  </si>
  <si>
    <t>КВР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</si>
  <si>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</si>
  <si>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</si>
  <si>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</si>
  <si>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</si>
  <si>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</si>
  <si>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</si>
  <si>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</si>
  <si>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</si>
  <si>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</si>
  <si>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</si>
  <si>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</si>
  <si>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</si>
  <si>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межбюджетные трансферты</t>
  </si>
  <si>
    <t>540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</si>
  <si>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</si>
  <si>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</si>
  <si>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</si>
  <si>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</si>
  <si>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</si>
  <si>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</si>
  <si>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средства</t>
  </si>
  <si>
    <t>870</t>
  </si>
  <si>
    <t>Подпрограмма "Дополнительное пенсионное обеспечение отдельных категорий граждан"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</si>
  <si>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</si>
  <si>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Подпрограмма "Профилактика правонарушений в общественных местах"</t>
  </si>
  <si>
    <t>Сумма на год</t>
  </si>
  <si>
    <t>в т.ч за счет субвенции</t>
  </si>
  <si>
    <t>Расходы на обеспечение деятельности (оказание услуг) муниципальных учреждений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</si>
  <si>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</si>
  <si>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Прочие мероприятия органов местного самоуправления</t>
  </si>
  <si>
    <t>Реализация мероприятий по развитию массовой физической культуры и спорта</t>
  </si>
  <si>
    <t>Публичные нормативные социальные выплаты гражданам</t>
  </si>
  <si>
    <t>310</t>
  </si>
  <si>
    <t>Расходы на обеспечение функций органами местного самоуправления</t>
  </si>
  <si>
    <t xml:space="preserve">Расходы на реализацию мероприятий по содействию трудоустройству граждан </t>
  </si>
  <si>
    <t>Расходы на создание условий для деятельности народных дружин</t>
  </si>
  <si>
    <t xml:space="preserve">Утвердить распределение бюджетных ассигнований по целевым статьям (муниципальным программам </t>
  </si>
  <si>
    <t>и непрограммным направлениям деятельности), группам и подгруппам видов расходов</t>
  </si>
  <si>
    <t>рублей</t>
  </si>
  <si>
    <t>Резервные фонды муниципального образования</t>
  </si>
  <si>
    <t>Социальные выплаты</t>
  </si>
  <si>
    <t>классификации расходов бюджета городского поселения Куминский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</si>
  <si>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</si>
  <si>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</si>
  <si>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</si>
  <si>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</si>
  <si>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>Непрограммные расходы</t>
  </si>
  <si>
    <t>6000000000</t>
  </si>
  <si>
    <t>6000007050</t>
  </si>
  <si>
    <t>Основное мероприятие "Техническое обслуживание уличного освещения"</t>
  </si>
  <si>
    <t>Основное 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</si>
  <si>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Основное мероприятие "Ремонт автомобильных дорог муниципального образования городское поселение Куминский"</t>
  </si>
  <si>
    <t>Основное мероприятие "Изготовление технической документации"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</si>
  <si>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жизнедеятельности"</t>
  </si>
  <si>
    <t>0100000000</t>
  </si>
  <si>
    <t>0120000000</t>
  </si>
  <si>
    <t>Основное мероприятие "Дополнительное пенсионное обеспечение отдельных категорий граждан"</t>
  </si>
  <si>
    <t>0121100000</t>
  </si>
  <si>
    <t>0121100220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</si>
  <si>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"Служба хозяйственного обеспечения Администрации городского поселения Куминский"</t>
  </si>
  <si>
    <t>0140000000</t>
  </si>
  <si>
    <t>Основное мероприятие "Содержание и обеспечение деятельности главы городского поселения Куминский, администрации городского поселения Куминский и Муниципального казенного учреждения "Служба хозяйственного обеспечения администрации гп Куминский"</t>
  </si>
  <si>
    <t>0141100000</t>
  </si>
  <si>
    <t>0141100590</t>
  </si>
  <si>
    <t>Глава (высшее должностное лицо) муниципального образования</t>
  </si>
  <si>
    <t>0141102030</t>
  </si>
  <si>
    <t>0141102040</t>
  </si>
  <si>
    <t>0141102400</t>
  </si>
  <si>
    <t>Основное мероприятие "Опубликование в средствах массовой информации нормативно – правовых актов органов местного самоуправления городского поселения Куминский"</t>
  </si>
  <si>
    <t>0141200000</t>
  </si>
  <si>
    <t>0141202400</t>
  </si>
  <si>
    <t>0142100000</t>
  </si>
  <si>
    <t>0142185060</t>
  </si>
  <si>
    <t>Основное мероприятие "Исполнение полномочий по осуществлению первичного воинского учета, по государственной регистрации актов гражданского состояния и полномочий субъектов Российской Федерации на территории городского поселения Куминский"</t>
  </si>
  <si>
    <t>0143100000</t>
  </si>
  <si>
    <t>01431D9300</t>
  </si>
  <si>
    <t>Основное мероприятие "Организация спортивно-массовых мероприятий "</t>
  </si>
  <si>
    <t>0143200000</t>
  </si>
  <si>
    <t>0143200040</t>
  </si>
  <si>
    <t>Муниципальная программа "Автомобильные дороги городского поселения Куминский. Текущий ремонт и содержание"</t>
  </si>
  <si>
    <t>0200000000</t>
  </si>
  <si>
    <t>0210000000</t>
  </si>
  <si>
    <t>0211100000</t>
  </si>
  <si>
    <t>0211192400</t>
  </si>
  <si>
    <t>0211200000</t>
  </si>
  <si>
    <t>0211292400</t>
  </si>
  <si>
    <t>0211400000</t>
  </si>
  <si>
    <t>0211492400</t>
  </si>
  <si>
    <t>0211600000</t>
  </si>
  <si>
    <t>Муниципальная программа "Культура и молодежная политика"</t>
  </si>
  <si>
    <t>0300000000</t>
  </si>
  <si>
    <t>Подпрограмма "Культура, досуг, творчество"</t>
  </si>
  <si>
    <t>0310000000</t>
  </si>
  <si>
    <t>Основное мероприятие "Создание условий для выполнения функций, направленных на обеспечение деятельности учреждения культуры"</t>
  </si>
  <si>
    <t>0311100000</t>
  </si>
  <si>
    <t>0311100590</t>
  </si>
  <si>
    <t>0311172580</t>
  </si>
  <si>
    <t>Основное мероприятие "Проведение культурно-зрелищных мероприятий"</t>
  </si>
  <si>
    <t>0311200000</t>
  </si>
  <si>
    <t>0311200590</t>
  </si>
  <si>
    <t>Подпрограмма "Молодежная политика"</t>
  </si>
  <si>
    <t>0320000000</t>
  </si>
  <si>
    <t>Основное мероприятие "Исполнение полномочий по молодежной политике"</t>
  </si>
  <si>
    <t>0321100000</t>
  </si>
  <si>
    <t>0321100590</t>
  </si>
  <si>
    <t>0400000000</t>
  </si>
  <si>
    <t>Подпрограмма "Организация безопасности жизнедеятельности"</t>
  </si>
  <si>
    <t>0410000000</t>
  </si>
  <si>
    <t>Основное мероприятие "Обеспечение пожарной безопасности в городском поселении Куминский"</t>
  </si>
  <si>
    <t>0411200000</t>
  </si>
  <si>
    <t>0411200590</t>
  </si>
  <si>
    <t>Муниципальная программа "Укрепление межнационального и межконфессионального согласия, профилактика экстремизма, профилактика правонарушений в общественных местах"</t>
  </si>
  <si>
    <t>0500000000</t>
  </si>
  <si>
    <t>Подпрограмма "Укрепление межнационального и межконфессионального согласия, профилактика экстремизма"</t>
  </si>
  <si>
    <t>0510000000</t>
  </si>
  <si>
    <t>Основное мероприятие «Реализация единой государственной политики по гармонизации межконфессиональных и межнациональных отношений»</t>
  </si>
  <si>
    <t>0511100000</t>
  </si>
  <si>
    <t>0511100590</t>
  </si>
  <si>
    <t>Основное мероприятие "Профилактика экстремизма, обеспечение гражданского единства, содействие социальной и культурной адаптации иностранных граждан"</t>
  </si>
  <si>
    <t>0511200000</t>
  </si>
  <si>
    <t>0511200590</t>
  </si>
  <si>
    <t>0520000000</t>
  </si>
  <si>
    <t>Основное мероприятие "Создание условий для деятельности народных дружин"</t>
  </si>
  <si>
    <t>0521100000</t>
  </si>
  <si>
    <t>0521182300</t>
  </si>
  <si>
    <t>05211S2300</t>
  </si>
  <si>
    <t>Муниципальная программа "Благоустройство и жилищно-коммунальное хозяйство"</t>
  </si>
  <si>
    <t>0600000000</t>
  </si>
  <si>
    <t>Подпрограмма "Благоустройство территории городского поселения Куминский"</t>
  </si>
  <si>
    <t>0610000000</t>
  </si>
  <si>
    <t>Подпрограмма "Муниципальный жилой фонд"</t>
  </si>
  <si>
    <t>0620000000</t>
  </si>
  <si>
    <t>Основное мероприятие "Содержание муниципального жилого фонда"</t>
  </si>
  <si>
    <t>0621200000</t>
  </si>
  <si>
    <t>0621202400</t>
  </si>
  <si>
    <t>0621300000</t>
  </si>
  <si>
    <t>0621302400</t>
  </si>
  <si>
    <t>Основное мероприятие "Содействие занятости населения"</t>
  </si>
  <si>
    <t>Осуществление переданных полномочий 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</si>
  <si>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Основное мероприятие "Содержание автомобильных дорог муниципального образования городское поселение Куминский"</t>
  </si>
  <si>
    <t>Расходы за счет дорожного фонда муниципального образования городское поселение Куминский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</si>
  <si>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</si>
  <si>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0211682390</t>
  </si>
  <si>
    <t>Расходы на привидение автомобильных дорог местного значения в нормативное состояние</t>
  </si>
  <si>
    <t>0211683000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</si>
  <si>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</t>
  </si>
  <si>
    <t>02116S2390</t>
  </si>
  <si>
    <t>Софинансирование расходов на привидение автомобильных дорог местного значения в нормативное состояние</t>
  </si>
  <si>
    <t>02116S3000</t>
  </si>
  <si>
    <t>Муниципальная программа "Безопасность жизнедеятельности"</t>
  </si>
  <si>
    <t>Расходы на софинансирование материального стимулирования народных дружинников и предоставление мер поддержки (Бюджет поселения)</t>
  </si>
  <si>
    <t>Основное мероприятие "Формирование комфортной городской среды"</t>
  </si>
  <si>
    <t>061F200000</t>
  </si>
  <si>
    <t>Расходы на благоустройство территорий муниципальных образований</t>
  </si>
  <si>
    <t>061F282020</t>
  </si>
  <si>
    <t>Расходы на благоустройство общественных и дворовых территорий поселения</t>
  </si>
  <si>
    <t>061F292020</t>
  </si>
  <si>
    <t>Основное мероприятие "Ремонт муниципального жилого фонда"</t>
  </si>
  <si>
    <t>0621100000</t>
  </si>
  <si>
    <t>0621102400</t>
  </si>
  <si>
    <t>на 2024 год</t>
  </si>
  <si>
    <t xml:space="preserve"> Приложение 6</t>
  </si>
  <si>
    <t>Итого программные расходы</t>
  </si>
  <si>
    <t>Итого непрограммные расходы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</si>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</sst>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color indexed="6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/>
    <xf numFmtId="4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7"/>
  <sheetViews>
    <sheetView tabSelected="1" topLeftCell="A142" zoomScale="145" zoomScaleNormal="145" workbookViewId="0">
      <selection activeCell="A160" sqref="A160"/>
    </sheetView>
  </sheetViews>
  <sheetFormatPr defaultRowHeight="10.199999999999999" x14ac:dyDescent="0.2"/>
  <cols>
    <col min="1" max="1" width="54.109375" style="7" customWidth="1"/>
    <col min="2" max="2" width="10.44140625" style="9" customWidth="1"/>
    <col min="3" max="3" width="5.33203125" style="9" customWidth="1"/>
    <col min="4" max="4" width="10.109375" style="7" customWidth="1"/>
    <col min="5" max="5" width="10.88671875" style="1" customWidth="1"/>
    <col min="6" max="249" width="8.88671875" style="7"/>
    <col min="250" max="250" width="38.44140625" style="7" customWidth="1"/>
    <col min="251" max="251" width="3.33203125" style="7" customWidth="1"/>
    <col min="252" max="252" width="3.44140625" style="7" customWidth="1"/>
    <col min="253" max="253" width="11.44140625" style="7" customWidth="1"/>
    <col min="254" max="254" width="5" style="7" customWidth="1"/>
    <col min="255" max="255" width="13.33203125" style="7" customWidth="1"/>
    <col min="256" max="256" width="10.109375" style="7" customWidth="1"/>
    <col min="257" max="257" width="14.6640625" style="7" customWidth="1"/>
    <col min="258" max="258" width="10.109375" style="7" customWidth="1"/>
    <col min="259" max="259" width="12.6640625" style="7" customWidth="1"/>
    <col min="260" max="260" width="11.109375" style="7" customWidth="1"/>
    <col min="261" max="505" width="8.88671875" style="7"/>
    <col min="506" max="506" width="38.44140625" style="7" customWidth="1"/>
    <col min="507" max="507" width="3.33203125" style="7" customWidth="1"/>
    <col min="508" max="508" width="3.44140625" style="7" customWidth="1"/>
    <col min="509" max="509" width="11.44140625" style="7" customWidth="1"/>
    <col min="510" max="510" width="5" style="7" customWidth="1"/>
    <col min="511" max="511" width="13.33203125" style="7" customWidth="1"/>
    <col min="512" max="512" width="10.109375" style="7" customWidth="1"/>
    <col min="513" max="513" width="14.6640625" style="7" customWidth="1"/>
    <col min="514" max="514" width="10.109375" style="7" customWidth="1"/>
    <col min="515" max="515" width="12.6640625" style="7" customWidth="1"/>
    <col min="516" max="516" width="11.109375" style="7" customWidth="1"/>
    <col min="517" max="761" width="8.88671875" style="7"/>
    <col min="762" max="762" width="38.44140625" style="7" customWidth="1"/>
    <col min="763" max="763" width="3.33203125" style="7" customWidth="1"/>
    <col min="764" max="764" width="3.44140625" style="7" customWidth="1"/>
    <col min="765" max="765" width="11.44140625" style="7" customWidth="1"/>
    <col min="766" max="766" width="5" style="7" customWidth="1"/>
    <col min="767" max="767" width="13.33203125" style="7" customWidth="1"/>
    <col min="768" max="768" width="10.109375" style="7" customWidth="1"/>
    <col min="769" max="769" width="14.6640625" style="7" customWidth="1"/>
    <col min="770" max="770" width="10.109375" style="7" customWidth="1"/>
    <col min="771" max="771" width="12.6640625" style="7" customWidth="1"/>
    <col min="772" max="772" width="11.109375" style="7" customWidth="1"/>
    <col min="773" max="1017" width="8.88671875" style="7"/>
    <col min="1018" max="1018" width="38.44140625" style="7" customWidth="1"/>
    <col min="1019" max="1019" width="3.33203125" style="7" customWidth="1"/>
    <col min="1020" max="1020" width="3.44140625" style="7" customWidth="1"/>
    <col min="1021" max="1021" width="11.44140625" style="7" customWidth="1"/>
    <col min="1022" max="1022" width="5" style="7" customWidth="1"/>
    <col min="1023" max="1023" width="13.33203125" style="7" customWidth="1"/>
    <col min="1024" max="1024" width="10.109375" style="7" customWidth="1"/>
    <col min="1025" max="1025" width="14.6640625" style="7" customWidth="1"/>
    <col min="1026" max="1026" width="10.109375" style="7" customWidth="1"/>
    <col min="1027" max="1027" width="12.6640625" style="7" customWidth="1"/>
    <col min="1028" max="1028" width="11.109375" style="7" customWidth="1"/>
    <col min="1029" max="1273" width="8.88671875" style="7"/>
    <col min="1274" max="1274" width="38.44140625" style="7" customWidth="1"/>
    <col min="1275" max="1275" width="3.33203125" style="7" customWidth="1"/>
    <col min="1276" max="1276" width="3.44140625" style="7" customWidth="1"/>
    <col min="1277" max="1277" width="11.44140625" style="7" customWidth="1"/>
    <col min="1278" max="1278" width="5" style="7" customWidth="1"/>
    <col min="1279" max="1279" width="13.33203125" style="7" customWidth="1"/>
    <col min="1280" max="1280" width="10.109375" style="7" customWidth="1"/>
    <col min="1281" max="1281" width="14.6640625" style="7" customWidth="1"/>
    <col min="1282" max="1282" width="10.109375" style="7" customWidth="1"/>
    <col min="1283" max="1283" width="12.6640625" style="7" customWidth="1"/>
    <col min="1284" max="1284" width="11.109375" style="7" customWidth="1"/>
    <col min="1285" max="1529" width="8.88671875" style="7"/>
    <col min="1530" max="1530" width="38.44140625" style="7" customWidth="1"/>
    <col min="1531" max="1531" width="3.33203125" style="7" customWidth="1"/>
    <col min="1532" max="1532" width="3.44140625" style="7" customWidth="1"/>
    <col min="1533" max="1533" width="11.44140625" style="7" customWidth="1"/>
    <col min="1534" max="1534" width="5" style="7" customWidth="1"/>
    <col min="1535" max="1535" width="13.33203125" style="7" customWidth="1"/>
    <col min="1536" max="1536" width="10.109375" style="7" customWidth="1"/>
    <col min="1537" max="1537" width="14.6640625" style="7" customWidth="1"/>
    <col min="1538" max="1538" width="10.109375" style="7" customWidth="1"/>
    <col min="1539" max="1539" width="12.6640625" style="7" customWidth="1"/>
    <col min="1540" max="1540" width="11.109375" style="7" customWidth="1"/>
    <col min="1541" max="1785" width="8.88671875" style="7"/>
    <col min="1786" max="1786" width="38.44140625" style="7" customWidth="1"/>
    <col min="1787" max="1787" width="3.33203125" style="7" customWidth="1"/>
    <col min="1788" max="1788" width="3.44140625" style="7" customWidth="1"/>
    <col min="1789" max="1789" width="11.44140625" style="7" customWidth="1"/>
    <col min="1790" max="1790" width="5" style="7" customWidth="1"/>
    <col min="1791" max="1791" width="13.33203125" style="7" customWidth="1"/>
    <col min="1792" max="1792" width="10.109375" style="7" customWidth="1"/>
    <col min="1793" max="1793" width="14.6640625" style="7" customWidth="1"/>
    <col min="1794" max="1794" width="10.109375" style="7" customWidth="1"/>
    <col min="1795" max="1795" width="12.6640625" style="7" customWidth="1"/>
    <col min="1796" max="1796" width="11.109375" style="7" customWidth="1"/>
    <col min="1797" max="2041" width="8.88671875" style="7"/>
    <col min="2042" max="2042" width="38.44140625" style="7" customWidth="1"/>
    <col min="2043" max="2043" width="3.33203125" style="7" customWidth="1"/>
    <col min="2044" max="2044" width="3.44140625" style="7" customWidth="1"/>
    <col min="2045" max="2045" width="11.44140625" style="7" customWidth="1"/>
    <col min="2046" max="2046" width="5" style="7" customWidth="1"/>
    <col min="2047" max="2047" width="13.33203125" style="7" customWidth="1"/>
    <col min="2048" max="2048" width="10.109375" style="7" customWidth="1"/>
    <col min="2049" max="2049" width="14.6640625" style="7" customWidth="1"/>
    <col min="2050" max="2050" width="10.109375" style="7" customWidth="1"/>
    <col min="2051" max="2051" width="12.6640625" style="7" customWidth="1"/>
    <col min="2052" max="2052" width="11.109375" style="7" customWidth="1"/>
    <col min="2053" max="2297" width="8.88671875" style="7"/>
    <col min="2298" max="2298" width="38.44140625" style="7" customWidth="1"/>
    <col min="2299" max="2299" width="3.33203125" style="7" customWidth="1"/>
    <col min="2300" max="2300" width="3.44140625" style="7" customWidth="1"/>
    <col min="2301" max="2301" width="11.44140625" style="7" customWidth="1"/>
    <col min="2302" max="2302" width="5" style="7" customWidth="1"/>
    <col min="2303" max="2303" width="13.33203125" style="7" customWidth="1"/>
    <col min="2304" max="2304" width="10.109375" style="7" customWidth="1"/>
    <col min="2305" max="2305" width="14.6640625" style="7" customWidth="1"/>
    <col min="2306" max="2306" width="10.109375" style="7" customWidth="1"/>
    <col min="2307" max="2307" width="12.6640625" style="7" customWidth="1"/>
    <col min="2308" max="2308" width="11.109375" style="7" customWidth="1"/>
    <col min="2309" max="2553" width="8.88671875" style="7"/>
    <col min="2554" max="2554" width="38.44140625" style="7" customWidth="1"/>
    <col min="2555" max="2555" width="3.33203125" style="7" customWidth="1"/>
    <col min="2556" max="2556" width="3.44140625" style="7" customWidth="1"/>
    <col min="2557" max="2557" width="11.44140625" style="7" customWidth="1"/>
    <col min="2558" max="2558" width="5" style="7" customWidth="1"/>
    <col min="2559" max="2559" width="13.33203125" style="7" customWidth="1"/>
    <col min="2560" max="2560" width="10.109375" style="7" customWidth="1"/>
    <col min="2561" max="2561" width="14.6640625" style="7" customWidth="1"/>
    <col min="2562" max="2562" width="10.109375" style="7" customWidth="1"/>
    <col min="2563" max="2563" width="12.6640625" style="7" customWidth="1"/>
    <col min="2564" max="2564" width="11.109375" style="7" customWidth="1"/>
    <col min="2565" max="2809" width="8.88671875" style="7"/>
    <col min="2810" max="2810" width="38.44140625" style="7" customWidth="1"/>
    <col min="2811" max="2811" width="3.33203125" style="7" customWidth="1"/>
    <col min="2812" max="2812" width="3.44140625" style="7" customWidth="1"/>
    <col min="2813" max="2813" width="11.44140625" style="7" customWidth="1"/>
    <col min="2814" max="2814" width="5" style="7" customWidth="1"/>
    <col min="2815" max="2815" width="13.33203125" style="7" customWidth="1"/>
    <col min="2816" max="2816" width="10.109375" style="7" customWidth="1"/>
    <col min="2817" max="2817" width="14.6640625" style="7" customWidth="1"/>
    <col min="2818" max="2818" width="10.109375" style="7" customWidth="1"/>
    <col min="2819" max="2819" width="12.6640625" style="7" customWidth="1"/>
    <col min="2820" max="2820" width="11.109375" style="7" customWidth="1"/>
    <col min="2821" max="3065" width="8.88671875" style="7"/>
    <col min="3066" max="3066" width="38.44140625" style="7" customWidth="1"/>
    <col min="3067" max="3067" width="3.33203125" style="7" customWidth="1"/>
    <col min="3068" max="3068" width="3.44140625" style="7" customWidth="1"/>
    <col min="3069" max="3069" width="11.44140625" style="7" customWidth="1"/>
    <col min="3070" max="3070" width="5" style="7" customWidth="1"/>
    <col min="3071" max="3071" width="13.33203125" style="7" customWidth="1"/>
    <col min="3072" max="3072" width="10.109375" style="7" customWidth="1"/>
    <col min="3073" max="3073" width="14.6640625" style="7" customWidth="1"/>
    <col min="3074" max="3074" width="10.109375" style="7" customWidth="1"/>
    <col min="3075" max="3075" width="12.6640625" style="7" customWidth="1"/>
    <col min="3076" max="3076" width="11.109375" style="7" customWidth="1"/>
    <col min="3077" max="3321" width="8.88671875" style="7"/>
    <col min="3322" max="3322" width="38.44140625" style="7" customWidth="1"/>
    <col min="3323" max="3323" width="3.33203125" style="7" customWidth="1"/>
    <col min="3324" max="3324" width="3.44140625" style="7" customWidth="1"/>
    <col min="3325" max="3325" width="11.44140625" style="7" customWidth="1"/>
    <col min="3326" max="3326" width="5" style="7" customWidth="1"/>
    <col min="3327" max="3327" width="13.33203125" style="7" customWidth="1"/>
    <col min="3328" max="3328" width="10.109375" style="7" customWidth="1"/>
    <col min="3329" max="3329" width="14.6640625" style="7" customWidth="1"/>
    <col min="3330" max="3330" width="10.109375" style="7" customWidth="1"/>
    <col min="3331" max="3331" width="12.6640625" style="7" customWidth="1"/>
    <col min="3332" max="3332" width="11.109375" style="7" customWidth="1"/>
    <col min="3333" max="3577" width="8.88671875" style="7"/>
    <col min="3578" max="3578" width="38.44140625" style="7" customWidth="1"/>
    <col min="3579" max="3579" width="3.33203125" style="7" customWidth="1"/>
    <col min="3580" max="3580" width="3.44140625" style="7" customWidth="1"/>
    <col min="3581" max="3581" width="11.44140625" style="7" customWidth="1"/>
    <col min="3582" max="3582" width="5" style="7" customWidth="1"/>
    <col min="3583" max="3583" width="13.33203125" style="7" customWidth="1"/>
    <col min="3584" max="3584" width="10.109375" style="7" customWidth="1"/>
    <col min="3585" max="3585" width="14.6640625" style="7" customWidth="1"/>
    <col min="3586" max="3586" width="10.109375" style="7" customWidth="1"/>
    <col min="3587" max="3587" width="12.6640625" style="7" customWidth="1"/>
    <col min="3588" max="3588" width="11.109375" style="7" customWidth="1"/>
    <col min="3589" max="3833" width="8.88671875" style="7"/>
    <col min="3834" max="3834" width="38.44140625" style="7" customWidth="1"/>
    <col min="3835" max="3835" width="3.33203125" style="7" customWidth="1"/>
    <col min="3836" max="3836" width="3.44140625" style="7" customWidth="1"/>
    <col min="3837" max="3837" width="11.44140625" style="7" customWidth="1"/>
    <col min="3838" max="3838" width="5" style="7" customWidth="1"/>
    <col min="3839" max="3839" width="13.33203125" style="7" customWidth="1"/>
    <col min="3840" max="3840" width="10.109375" style="7" customWidth="1"/>
    <col min="3841" max="3841" width="14.6640625" style="7" customWidth="1"/>
    <col min="3842" max="3842" width="10.109375" style="7" customWidth="1"/>
    <col min="3843" max="3843" width="12.6640625" style="7" customWidth="1"/>
    <col min="3844" max="3844" width="11.109375" style="7" customWidth="1"/>
    <col min="3845" max="4089" width="8.88671875" style="7"/>
    <col min="4090" max="4090" width="38.44140625" style="7" customWidth="1"/>
    <col min="4091" max="4091" width="3.33203125" style="7" customWidth="1"/>
    <col min="4092" max="4092" width="3.44140625" style="7" customWidth="1"/>
    <col min="4093" max="4093" width="11.44140625" style="7" customWidth="1"/>
    <col min="4094" max="4094" width="5" style="7" customWidth="1"/>
    <col min="4095" max="4095" width="13.33203125" style="7" customWidth="1"/>
    <col min="4096" max="4096" width="10.109375" style="7" customWidth="1"/>
    <col min="4097" max="4097" width="14.6640625" style="7" customWidth="1"/>
    <col min="4098" max="4098" width="10.109375" style="7" customWidth="1"/>
    <col min="4099" max="4099" width="12.6640625" style="7" customWidth="1"/>
    <col min="4100" max="4100" width="11.109375" style="7" customWidth="1"/>
    <col min="4101" max="4345" width="8.88671875" style="7"/>
    <col min="4346" max="4346" width="38.44140625" style="7" customWidth="1"/>
    <col min="4347" max="4347" width="3.33203125" style="7" customWidth="1"/>
    <col min="4348" max="4348" width="3.44140625" style="7" customWidth="1"/>
    <col min="4349" max="4349" width="11.44140625" style="7" customWidth="1"/>
    <col min="4350" max="4350" width="5" style="7" customWidth="1"/>
    <col min="4351" max="4351" width="13.33203125" style="7" customWidth="1"/>
    <col min="4352" max="4352" width="10.109375" style="7" customWidth="1"/>
    <col min="4353" max="4353" width="14.6640625" style="7" customWidth="1"/>
    <col min="4354" max="4354" width="10.109375" style="7" customWidth="1"/>
    <col min="4355" max="4355" width="12.6640625" style="7" customWidth="1"/>
    <col min="4356" max="4356" width="11.109375" style="7" customWidth="1"/>
    <col min="4357" max="4601" width="8.88671875" style="7"/>
    <col min="4602" max="4602" width="38.44140625" style="7" customWidth="1"/>
    <col min="4603" max="4603" width="3.33203125" style="7" customWidth="1"/>
    <col min="4604" max="4604" width="3.44140625" style="7" customWidth="1"/>
    <col min="4605" max="4605" width="11.44140625" style="7" customWidth="1"/>
    <col min="4606" max="4606" width="5" style="7" customWidth="1"/>
    <col min="4607" max="4607" width="13.33203125" style="7" customWidth="1"/>
    <col min="4608" max="4608" width="10.109375" style="7" customWidth="1"/>
    <col min="4609" max="4609" width="14.6640625" style="7" customWidth="1"/>
    <col min="4610" max="4610" width="10.109375" style="7" customWidth="1"/>
    <col min="4611" max="4611" width="12.6640625" style="7" customWidth="1"/>
    <col min="4612" max="4612" width="11.109375" style="7" customWidth="1"/>
    <col min="4613" max="4857" width="8.88671875" style="7"/>
    <col min="4858" max="4858" width="38.44140625" style="7" customWidth="1"/>
    <col min="4859" max="4859" width="3.33203125" style="7" customWidth="1"/>
    <col min="4860" max="4860" width="3.44140625" style="7" customWidth="1"/>
    <col min="4861" max="4861" width="11.44140625" style="7" customWidth="1"/>
    <col min="4862" max="4862" width="5" style="7" customWidth="1"/>
    <col min="4863" max="4863" width="13.33203125" style="7" customWidth="1"/>
    <col min="4864" max="4864" width="10.109375" style="7" customWidth="1"/>
    <col min="4865" max="4865" width="14.6640625" style="7" customWidth="1"/>
    <col min="4866" max="4866" width="10.109375" style="7" customWidth="1"/>
    <col min="4867" max="4867" width="12.6640625" style="7" customWidth="1"/>
    <col min="4868" max="4868" width="11.109375" style="7" customWidth="1"/>
    <col min="4869" max="5113" width="8.88671875" style="7"/>
    <col min="5114" max="5114" width="38.44140625" style="7" customWidth="1"/>
    <col min="5115" max="5115" width="3.33203125" style="7" customWidth="1"/>
    <col min="5116" max="5116" width="3.44140625" style="7" customWidth="1"/>
    <col min="5117" max="5117" width="11.44140625" style="7" customWidth="1"/>
    <col min="5118" max="5118" width="5" style="7" customWidth="1"/>
    <col min="5119" max="5119" width="13.33203125" style="7" customWidth="1"/>
    <col min="5120" max="5120" width="10.109375" style="7" customWidth="1"/>
    <col min="5121" max="5121" width="14.6640625" style="7" customWidth="1"/>
    <col min="5122" max="5122" width="10.109375" style="7" customWidth="1"/>
    <col min="5123" max="5123" width="12.6640625" style="7" customWidth="1"/>
    <col min="5124" max="5124" width="11.109375" style="7" customWidth="1"/>
    <col min="5125" max="5369" width="8.88671875" style="7"/>
    <col min="5370" max="5370" width="38.44140625" style="7" customWidth="1"/>
    <col min="5371" max="5371" width="3.33203125" style="7" customWidth="1"/>
    <col min="5372" max="5372" width="3.44140625" style="7" customWidth="1"/>
    <col min="5373" max="5373" width="11.44140625" style="7" customWidth="1"/>
    <col min="5374" max="5374" width="5" style="7" customWidth="1"/>
    <col min="5375" max="5375" width="13.33203125" style="7" customWidth="1"/>
    <col min="5376" max="5376" width="10.109375" style="7" customWidth="1"/>
    <col min="5377" max="5377" width="14.6640625" style="7" customWidth="1"/>
    <col min="5378" max="5378" width="10.109375" style="7" customWidth="1"/>
    <col min="5379" max="5379" width="12.6640625" style="7" customWidth="1"/>
    <col min="5380" max="5380" width="11.109375" style="7" customWidth="1"/>
    <col min="5381" max="5625" width="8.88671875" style="7"/>
    <col min="5626" max="5626" width="38.44140625" style="7" customWidth="1"/>
    <col min="5627" max="5627" width="3.33203125" style="7" customWidth="1"/>
    <col min="5628" max="5628" width="3.44140625" style="7" customWidth="1"/>
    <col min="5629" max="5629" width="11.44140625" style="7" customWidth="1"/>
    <col min="5630" max="5630" width="5" style="7" customWidth="1"/>
    <col min="5631" max="5631" width="13.33203125" style="7" customWidth="1"/>
    <col min="5632" max="5632" width="10.109375" style="7" customWidth="1"/>
    <col min="5633" max="5633" width="14.6640625" style="7" customWidth="1"/>
    <col min="5634" max="5634" width="10.109375" style="7" customWidth="1"/>
    <col min="5635" max="5635" width="12.6640625" style="7" customWidth="1"/>
    <col min="5636" max="5636" width="11.109375" style="7" customWidth="1"/>
    <col min="5637" max="5881" width="8.88671875" style="7"/>
    <col min="5882" max="5882" width="38.44140625" style="7" customWidth="1"/>
    <col min="5883" max="5883" width="3.33203125" style="7" customWidth="1"/>
    <col min="5884" max="5884" width="3.44140625" style="7" customWidth="1"/>
    <col min="5885" max="5885" width="11.44140625" style="7" customWidth="1"/>
    <col min="5886" max="5886" width="5" style="7" customWidth="1"/>
    <col min="5887" max="5887" width="13.33203125" style="7" customWidth="1"/>
    <col min="5888" max="5888" width="10.109375" style="7" customWidth="1"/>
    <col min="5889" max="5889" width="14.6640625" style="7" customWidth="1"/>
    <col min="5890" max="5890" width="10.109375" style="7" customWidth="1"/>
    <col min="5891" max="5891" width="12.6640625" style="7" customWidth="1"/>
    <col min="5892" max="5892" width="11.109375" style="7" customWidth="1"/>
    <col min="5893" max="6137" width="8.88671875" style="7"/>
    <col min="6138" max="6138" width="38.44140625" style="7" customWidth="1"/>
    <col min="6139" max="6139" width="3.33203125" style="7" customWidth="1"/>
    <col min="6140" max="6140" width="3.44140625" style="7" customWidth="1"/>
    <col min="6141" max="6141" width="11.44140625" style="7" customWidth="1"/>
    <col min="6142" max="6142" width="5" style="7" customWidth="1"/>
    <col min="6143" max="6143" width="13.33203125" style="7" customWidth="1"/>
    <col min="6144" max="6144" width="10.109375" style="7" customWidth="1"/>
    <col min="6145" max="6145" width="14.6640625" style="7" customWidth="1"/>
    <col min="6146" max="6146" width="10.109375" style="7" customWidth="1"/>
    <col min="6147" max="6147" width="12.6640625" style="7" customWidth="1"/>
    <col min="6148" max="6148" width="11.109375" style="7" customWidth="1"/>
    <col min="6149" max="6393" width="8.88671875" style="7"/>
    <col min="6394" max="6394" width="38.44140625" style="7" customWidth="1"/>
    <col min="6395" max="6395" width="3.33203125" style="7" customWidth="1"/>
    <col min="6396" max="6396" width="3.44140625" style="7" customWidth="1"/>
    <col min="6397" max="6397" width="11.44140625" style="7" customWidth="1"/>
    <col min="6398" max="6398" width="5" style="7" customWidth="1"/>
    <col min="6399" max="6399" width="13.33203125" style="7" customWidth="1"/>
    <col min="6400" max="6400" width="10.109375" style="7" customWidth="1"/>
    <col min="6401" max="6401" width="14.6640625" style="7" customWidth="1"/>
    <col min="6402" max="6402" width="10.109375" style="7" customWidth="1"/>
    <col min="6403" max="6403" width="12.6640625" style="7" customWidth="1"/>
    <col min="6404" max="6404" width="11.109375" style="7" customWidth="1"/>
    <col min="6405" max="6649" width="8.88671875" style="7"/>
    <col min="6650" max="6650" width="38.44140625" style="7" customWidth="1"/>
    <col min="6651" max="6651" width="3.33203125" style="7" customWidth="1"/>
    <col min="6652" max="6652" width="3.44140625" style="7" customWidth="1"/>
    <col min="6653" max="6653" width="11.44140625" style="7" customWidth="1"/>
    <col min="6654" max="6654" width="5" style="7" customWidth="1"/>
    <col min="6655" max="6655" width="13.33203125" style="7" customWidth="1"/>
    <col min="6656" max="6656" width="10.109375" style="7" customWidth="1"/>
    <col min="6657" max="6657" width="14.6640625" style="7" customWidth="1"/>
    <col min="6658" max="6658" width="10.109375" style="7" customWidth="1"/>
    <col min="6659" max="6659" width="12.6640625" style="7" customWidth="1"/>
    <col min="6660" max="6660" width="11.109375" style="7" customWidth="1"/>
    <col min="6661" max="6905" width="8.88671875" style="7"/>
    <col min="6906" max="6906" width="38.44140625" style="7" customWidth="1"/>
    <col min="6907" max="6907" width="3.33203125" style="7" customWidth="1"/>
    <col min="6908" max="6908" width="3.44140625" style="7" customWidth="1"/>
    <col min="6909" max="6909" width="11.44140625" style="7" customWidth="1"/>
    <col min="6910" max="6910" width="5" style="7" customWidth="1"/>
    <col min="6911" max="6911" width="13.33203125" style="7" customWidth="1"/>
    <col min="6912" max="6912" width="10.109375" style="7" customWidth="1"/>
    <col min="6913" max="6913" width="14.6640625" style="7" customWidth="1"/>
    <col min="6914" max="6914" width="10.109375" style="7" customWidth="1"/>
    <col min="6915" max="6915" width="12.6640625" style="7" customWidth="1"/>
    <col min="6916" max="6916" width="11.109375" style="7" customWidth="1"/>
    <col min="6917" max="7161" width="8.88671875" style="7"/>
    <col min="7162" max="7162" width="38.44140625" style="7" customWidth="1"/>
    <col min="7163" max="7163" width="3.33203125" style="7" customWidth="1"/>
    <col min="7164" max="7164" width="3.44140625" style="7" customWidth="1"/>
    <col min="7165" max="7165" width="11.44140625" style="7" customWidth="1"/>
    <col min="7166" max="7166" width="5" style="7" customWidth="1"/>
    <col min="7167" max="7167" width="13.33203125" style="7" customWidth="1"/>
    <col min="7168" max="7168" width="10.109375" style="7" customWidth="1"/>
    <col min="7169" max="7169" width="14.6640625" style="7" customWidth="1"/>
    <col min="7170" max="7170" width="10.109375" style="7" customWidth="1"/>
    <col min="7171" max="7171" width="12.6640625" style="7" customWidth="1"/>
    <col min="7172" max="7172" width="11.109375" style="7" customWidth="1"/>
    <col min="7173" max="7417" width="8.88671875" style="7"/>
    <col min="7418" max="7418" width="38.44140625" style="7" customWidth="1"/>
    <col min="7419" max="7419" width="3.33203125" style="7" customWidth="1"/>
    <col min="7420" max="7420" width="3.44140625" style="7" customWidth="1"/>
    <col min="7421" max="7421" width="11.44140625" style="7" customWidth="1"/>
    <col min="7422" max="7422" width="5" style="7" customWidth="1"/>
    <col min="7423" max="7423" width="13.33203125" style="7" customWidth="1"/>
    <col min="7424" max="7424" width="10.109375" style="7" customWidth="1"/>
    <col min="7425" max="7425" width="14.6640625" style="7" customWidth="1"/>
    <col min="7426" max="7426" width="10.109375" style="7" customWidth="1"/>
    <col min="7427" max="7427" width="12.6640625" style="7" customWidth="1"/>
    <col min="7428" max="7428" width="11.109375" style="7" customWidth="1"/>
    <col min="7429" max="7673" width="8.88671875" style="7"/>
    <col min="7674" max="7674" width="38.44140625" style="7" customWidth="1"/>
    <col min="7675" max="7675" width="3.33203125" style="7" customWidth="1"/>
    <col min="7676" max="7676" width="3.44140625" style="7" customWidth="1"/>
    <col min="7677" max="7677" width="11.44140625" style="7" customWidth="1"/>
    <col min="7678" max="7678" width="5" style="7" customWidth="1"/>
    <col min="7679" max="7679" width="13.33203125" style="7" customWidth="1"/>
    <col min="7680" max="7680" width="10.109375" style="7" customWidth="1"/>
    <col min="7681" max="7681" width="14.6640625" style="7" customWidth="1"/>
    <col min="7682" max="7682" width="10.109375" style="7" customWidth="1"/>
    <col min="7683" max="7683" width="12.6640625" style="7" customWidth="1"/>
    <col min="7684" max="7684" width="11.109375" style="7" customWidth="1"/>
    <col min="7685" max="7929" width="8.88671875" style="7"/>
    <col min="7930" max="7930" width="38.44140625" style="7" customWidth="1"/>
    <col min="7931" max="7931" width="3.33203125" style="7" customWidth="1"/>
    <col min="7932" max="7932" width="3.44140625" style="7" customWidth="1"/>
    <col min="7933" max="7933" width="11.44140625" style="7" customWidth="1"/>
    <col min="7934" max="7934" width="5" style="7" customWidth="1"/>
    <col min="7935" max="7935" width="13.33203125" style="7" customWidth="1"/>
    <col min="7936" max="7936" width="10.109375" style="7" customWidth="1"/>
    <col min="7937" max="7937" width="14.6640625" style="7" customWidth="1"/>
    <col min="7938" max="7938" width="10.109375" style="7" customWidth="1"/>
    <col min="7939" max="7939" width="12.6640625" style="7" customWidth="1"/>
    <col min="7940" max="7940" width="11.109375" style="7" customWidth="1"/>
    <col min="7941" max="8185" width="8.88671875" style="7"/>
    <col min="8186" max="8186" width="38.44140625" style="7" customWidth="1"/>
    <col min="8187" max="8187" width="3.33203125" style="7" customWidth="1"/>
    <col min="8188" max="8188" width="3.44140625" style="7" customWidth="1"/>
    <col min="8189" max="8189" width="11.44140625" style="7" customWidth="1"/>
    <col min="8190" max="8190" width="5" style="7" customWidth="1"/>
    <col min="8191" max="8191" width="13.33203125" style="7" customWidth="1"/>
    <col min="8192" max="8192" width="10.109375" style="7" customWidth="1"/>
    <col min="8193" max="8193" width="14.6640625" style="7" customWidth="1"/>
    <col min="8194" max="8194" width="10.109375" style="7" customWidth="1"/>
    <col min="8195" max="8195" width="12.6640625" style="7" customWidth="1"/>
    <col min="8196" max="8196" width="11.109375" style="7" customWidth="1"/>
    <col min="8197" max="8441" width="8.88671875" style="7"/>
    <col min="8442" max="8442" width="38.44140625" style="7" customWidth="1"/>
    <col min="8443" max="8443" width="3.33203125" style="7" customWidth="1"/>
    <col min="8444" max="8444" width="3.44140625" style="7" customWidth="1"/>
    <col min="8445" max="8445" width="11.44140625" style="7" customWidth="1"/>
    <col min="8446" max="8446" width="5" style="7" customWidth="1"/>
    <col min="8447" max="8447" width="13.33203125" style="7" customWidth="1"/>
    <col min="8448" max="8448" width="10.109375" style="7" customWidth="1"/>
    <col min="8449" max="8449" width="14.6640625" style="7" customWidth="1"/>
    <col min="8450" max="8450" width="10.109375" style="7" customWidth="1"/>
    <col min="8451" max="8451" width="12.6640625" style="7" customWidth="1"/>
    <col min="8452" max="8452" width="11.109375" style="7" customWidth="1"/>
    <col min="8453" max="8697" width="8.88671875" style="7"/>
    <col min="8698" max="8698" width="38.44140625" style="7" customWidth="1"/>
    <col min="8699" max="8699" width="3.33203125" style="7" customWidth="1"/>
    <col min="8700" max="8700" width="3.44140625" style="7" customWidth="1"/>
    <col min="8701" max="8701" width="11.44140625" style="7" customWidth="1"/>
    <col min="8702" max="8702" width="5" style="7" customWidth="1"/>
    <col min="8703" max="8703" width="13.33203125" style="7" customWidth="1"/>
    <col min="8704" max="8704" width="10.109375" style="7" customWidth="1"/>
    <col min="8705" max="8705" width="14.6640625" style="7" customWidth="1"/>
    <col min="8706" max="8706" width="10.109375" style="7" customWidth="1"/>
    <col min="8707" max="8707" width="12.6640625" style="7" customWidth="1"/>
    <col min="8708" max="8708" width="11.109375" style="7" customWidth="1"/>
    <col min="8709" max="8953" width="8.88671875" style="7"/>
    <col min="8954" max="8954" width="38.44140625" style="7" customWidth="1"/>
    <col min="8955" max="8955" width="3.33203125" style="7" customWidth="1"/>
    <col min="8956" max="8956" width="3.44140625" style="7" customWidth="1"/>
    <col min="8957" max="8957" width="11.44140625" style="7" customWidth="1"/>
    <col min="8958" max="8958" width="5" style="7" customWidth="1"/>
    <col min="8959" max="8959" width="13.33203125" style="7" customWidth="1"/>
    <col min="8960" max="8960" width="10.109375" style="7" customWidth="1"/>
    <col min="8961" max="8961" width="14.6640625" style="7" customWidth="1"/>
    <col min="8962" max="8962" width="10.109375" style="7" customWidth="1"/>
    <col min="8963" max="8963" width="12.6640625" style="7" customWidth="1"/>
    <col min="8964" max="8964" width="11.109375" style="7" customWidth="1"/>
    <col min="8965" max="9209" width="8.88671875" style="7"/>
    <col min="9210" max="9210" width="38.44140625" style="7" customWidth="1"/>
    <col min="9211" max="9211" width="3.33203125" style="7" customWidth="1"/>
    <col min="9212" max="9212" width="3.44140625" style="7" customWidth="1"/>
    <col min="9213" max="9213" width="11.44140625" style="7" customWidth="1"/>
    <col min="9214" max="9214" width="5" style="7" customWidth="1"/>
    <col min="9215" max="9215" width="13.33203125" style="7" customWidth="1"/>
    <col min="9216" max="9216" width="10.109375" style="7" customWidth="1"/>
    <col min="9217" max="9217" width="14.6640625" style="7" customWidth="1"/>
    <col min="9218" max="9218" width="10.109375" style="7" customWidth="1"/>
    <col min="9219" max="9219" width="12.6640625" style="7" customWidth="1"/>
    <col min="9220" max="9220" width="11.109375" style="7" customWidth="1"/>
    <col min="9221" max="9465" width="8.88671875" style="7"/>
    <col min="9466" max="9466" width="38.44140625" style="7" customWidth="1"/>
    <col min="9467" max="9467" width="3.33203125" style="7" customWidth="1"/>
    <col min="9468" max="9468" width="3.44140625" style="7" customWidth="1"/>
    <col min="9469" max="9469" width="11.44140625" style="7" customWidth="1"/>
    <col min="9470" max="9470" width="5" style="7" customWidth="1"/>
    <col min="9471" max="9471" width="13.33203125" style="7" customWidth="1"/>
    <col min="9472" max="9472" width="10.109375" style="7" customWidth="1"/>
    <col min="9473" max="9473" width="14.6640625" style="7" customWidth="1"/>
    <col min="9474" max="9474" width="10.109375" style="7" customWidth="1"/>
    <col min="9475" max="9475" width="12.6640625" style="7" customWidth="1"/>
    <col min="9476" max="9476" width="11.109375" style="7" customWidth="1"/>
    <col min="9477" max="9721" width="8.88671875" style="7"/>
    <col min="9722" max="9722" width="38.44140625" style="7" customWidth="1"/>
    <col min="9723" max="9723" width="3.33203125" style="7" customWidth="1"/>
    <col min="9724" max="9724" width="3.44140625" style="7" customWidth="1"/>
    <col min="9725" max="9725" width="11.44140625" style="7" customWidth="1"/>
    <col min="9726" max="9726" width="5" style="7" customWidth="1"/>
    <col min="9727" max="9727" width="13.33203125" style="7" customWidth="1"/>
    <col min="9728" max="9728" width="10.109375" style="7" customWidth="1"/>
    <col min="9729" max="9729" width="14.6640625" style="7" customWidth="1"/>
    <col min="9730" max="9730" width="10.109375" style="7" customWidth="1"/>
    <col min="9731" max="9731" width="12.6640625" style="7" customWidth="1"/>
    <col min="9732" max="9732" width="11.109375" style="7" customWidth="1"/>
    <col min="9733" max="9977" width="8.88671875" style="7"/>
    <col min="9978" max="9978" width="38.44140625" style="7" customWidth="1"/>
    <col min="9979" max="9979" width="3.33203125" style="7" customWidth="1"/>
    <col min="9980" max="9980" width="3.44140625" style="7" customWidth="1"/>
    <col min="9981" max="9981" width="11.44140625" style="7" customWidth="1"/>
    <col min="9982" max="9982" width="5" style="7" customWidth="1"/>
    <col min="9983" max="9983" width="13.33203125" style="7" customWidth="1"/>
    <col min="9984" max="9984" width="10.109375" style="7" customWidth="1"/>
    <col min="9985" max="9985" width="14.6640625" style="7" customWidth="1"/>
    <col min="9986" max="9986" width="10.109375" style="7" customWidth="1"/>
    <col min="9987" max="9987" width="12.6640625" style="7" customWidth="1"/>
    <col min="9988" max="9988" width="11.109375" style="7" customWidth="1"/>
    <col min="9989" max="10233" width="8.88671875" style="7"/>
    <col min="10234" max="10234" width="38.44140625" style="7" customWidth="1"/>
    <col min="10235" max="10235" width="3.33203125" style="7" customWidth="1"/>
    <col min="10236" max="10236" width="3.44140625" style="7" customWidth="1"/>
    <col min="10237" max="10237" width="11.44140625" style="7" customWidth="1"/>
    <col min="10238" max="10238" width="5" style="7" customWidth="1"/>
    <col min="10239" max="10239" width="13.33203125" style="7" customWidth="1"/>
    <col min="10240" max="10240" width="10.109375" style="7" customWidth="1"/>
    <col min="10241" max="10241" width="14.6640625" style="7" customWidth="1"/>
    <col min="10242" max="10242" width="10.109375" style="7" customWidth="1"/>
    <col min="10243" max="10243" width="12.6640625" style="7" customWidth="1"/>
    <col min="10244" max="10244" width="11.109375" style="7" customWidth="1"/>
    <col min="10245" max="10489" width="8.88671875" style="7"/>
    <col min="10490" max="10490" width="38.44140625" style="7" customWidth="1"/>
    <col min="10491" max="10491" width="3.33203125" style="7" customWidth="1"/>
    <col min="10492" max="10492" width="3.44140625" style="7" customWidth="1"/>
    <col min="10493" max="10493" width="11.44140625" style="7" customWidth="1"/>
    <col min="10494" max="10494" width="5" style="7" customWidth="1"/>
    <col min="10495" max="10495" width="13.33203125" style="7" customWidth="1"/>
    <col min="10496" max="10496" width="10.109375" style="7" customWidth="1"/>
    <col min="10497" max="10497" width="14.6640625" style="7" customWidth="1"/>
    <col min="10498" max="10498" width="10.109375" style="7" customWidth="1"/>
    <col min="10499" max="10499" width="12.6640625" style="7" customWidth="1"/>
    <col min="10500" max="10500" width="11.109375" style="7" customWidth="1"/>
    <col min="10501" max="10745" width="8.88671875" style="7"/>
    <col min="10746" max="10746" width="38.44140625" style="7" customWidth="1"/>
    <col min="10747" max="10747" width="3.33203125" style="7" customWidth="1"/>
    <col min="10748" max="10748" width="3.44140625" style="7" customWidth="1"/>
    <col min="10749" max="10749" width="11.44140625" style="7" customWidth="1"/>
    <col min="10750" max="10750" width="5" style="7" customWidth="1"/>
    <col min="10751" max="10751" width="13.33203125" style="7" customWidth="1"/>
    <col min="10752" max="10752" width="10.109375" style="7" customWidth="1"/>
    <col min="10753" max="10753" width="14.6640625" style="7" customWidth="1"/>
    <col min="10754" max="10754" width="10.109375" style="7" customWidth="1"/>
    <col min="10755" max="10755" width="12.6640625" style="7" customWidth="1"/>
    <col min="10756" max="10756" width="11.109375" style="7" customWidth="1"/>
    <col min="10757" max="11001" width="8.88671875" style="7"/>
    <col min="11002" max="11002" width="38.44140625" style="7" customWidth="1"/>
    <col min="11003" max="11003" width="3.33203125" style="7" customWidth="1"/>
    <col min="11004" max="11004" width="3.44140625" style="7" customWidth="1"/>
    <col min="11005" max="11005" width="11.44140625" style="7" customWidth="1"/>
    <col min="11006" max="11006" width="5" style="7" customWidth="1"/>
    <col min="11007" max="11007" width="13.33203125" style="7" customWidth="1"/>
    <col min="11008" max="11008" width="10.109375" style="7" customWidth="1"/>
    <col min="11009" max="11009" width="14.6640625" style="7" customWidth="1"/>
    <col min="11010" max="11010" width="10.109375" style="7" customWidth="1"/>
    <col min="11011" max="11011" width="12.6640625" style="7" customWidth="1"/>
    <col min="11012" max="11012" width="11.109375" style="7" customWidth="1"/>
    <col min="11013" max="11257" width="8.88671875" style="7"/>
    <col min="11258" max="11258" width="38.44140625" style="7" customWidth="1"/>
    <col min="11259" max="11259" width="3.33203125" style="7" customWidth="1"/>
    <col min="11260" max="11260" width="3.44140625" style="7" customWidth="1"/>
    <col min="11261" max="11261" width="11.44140625" style="7" customWidth="1"/>
    <col min="11262" max="11262" width="5" style="7" customWidth="1"/>
    <col min="11263" max="11263" width="13.33203125" style="7" customWidth="1"/>
    <col min="11264" max="11264" width="10.109375" style="7" customWidth="1"/>
    <col min="11265" max="11265" width="14.6640625" style="7" customWidth="1"/>
    <col min="11266" max="11266" width="10.109375" style="7" customWidth="1"/>
    <col min="11267" max="11267" width="12.6640625" style="7" customWidth="1"/>
    <col min="11268" max="11268" width="11.109375" style="7" customWidth="1"/>
    <col min="11269" max="11513" width="8.88671875" style="7"/>
    <col min="11514" max="11514" width="38.44140625" style="7" customWidth="1"/>
    <col min="11515" max="11515" width="3.33203125" style="7" customWidth="1"/>
    <col min="11516" max="11516" width="3.44140625" style="7" customWidth="1"/>
    <col min="11517" max="11517" width="11.44140625" style="7" customWidth="1"/>
    <col min="11518" max="11518" width="5" style="7" customWidth="1"/>
    <col min="11519" max="11519" width="13.33203125" style="7" customWidth="1"/>
    <col min="11520" max="11520" width="10.109375" style="7" customWidth="1"/>
    <col min="11521" max="11521" width="14.6640625" style="7" customWidth="1"/>
    <col min="11522" max="11522" width="10.109375" style="7" customWidth="1"/>
    <col min="11523" max="11523" width="12.6640625" style="7" customWidth="1"/>
    <col min="11524" max="11524" width="11.109375" style="7" customWidth="1"/>
    <col min="11525" max="11769" width="8.88671875" style="7"/>
    <col min="11770" max="11770" width="38.44140625" style="7" customWidth="1"/>
    <col min="11771" max="11771" width="3.33203125" style="7" customWidth="1"/>
    <col min="11772" max="11772" width="3.44140625" style="7" customWidth="1"/>
    <col min="11773" max="11773" width="11.44140625" style="7" customWidth="1"/>
    <col min="11774" max="11774" width="5" style="7" customWidth="1"/>
    <col min="11775" max="11775" width="13.33203125" style="7" customWidth="1"/>
    <col min="11776" max="11776" width="10.109375" style="7" customWidth="1"/>
    <col min="11777" max="11777" width="14.6640625" style="7" customWidth="1"/>
    <col min="11778" max="11778" width="10.109375" style="7" customWidth="1"/>
    <col min="11779" max="11779" width="12.6640625" style="7" customWidth="1"/>
    <col min="11780" max="11780" width="11.109375" style="7" customWidth="1"/>
    <col min="11781" max="12025" width="8.88671875" style="7"/>
    <col min="12026" max="12026" width="38.44140625" style="7" customWidth="1"/>
    <col min="12027" max="12027" width="3.33203125" style="7" customWidth="1"/>
    <col min="12028" max="12028" width="3.44140625" style="7" customWidth="1"/>
    <col min="12029" max="12029" width="11.44140625" style="7" customWidth="1"/>
    <col min="12030" max="12030" width="5" style="7" customWidth="1"/>
    <col min="12031" max="12031" width="13.33203125" style="7" customWidth="1"/>
    <col min="12032" max="12032" width="10.109375" style="7" customWidth="1"/>
    <col min="12033" max="12033" width="14.6640625" style="7" customWidth="1"/>
    <col min="12034" max="12034" width="10.109375" style="7" customWidth="1"/>
    <col min="12035" max="12035" width="12.6640625" style="7" customWidth="1"/>
    <col min="12036" max="12036" width="11.109375" style="7" customWidth="1"/>
    <col min="12037" max="12281" width="8.88671875" style="7"/>
    <col min="12282" max="12282" width="38.44140625" style="7" customWidth="1"/>
    <col min="12283" max="12283" width="3.33203125" style="7" customWidth="1"/>
    <col min="12284" max="12284" width="3.44140625" style="7" customWidth="1"/>
    <col min="12285" max="12285" width="11.44140625" style="7" customWidth="1"/>
    <col min="12286" max="12286" width="5" style="7" customWidth="1"/>
    <col min="12287" max="12287" width="13.33203125" style="7" customWidth="1"/>
    <col min="12288" max="12288" width="10.109375" style="7" customWidth="1"/>
    <col min="12289" max="12289" width="14.6640625" style="7" customWidth="1"/>
    <col min="12290" max="12290" width="10.109375" style="7" customWidth="1"/>
    <col min="12291" max="12291" width="12.6640625" style="7" customWidth="1"/>
    <col min="12292" max="12292" width="11.109375" style="7" customWidth="1"/>
    <col min="12293" max="12537" width="8.88671875" style="7"/>
    <col min="12538" max="12538" width="38.44140625" style="7" customWidth="1"/>
    <col min="12539" max="12539" width="3.33203125" style="7" customWidth="1"/>
    <col min="12540" max="12540" width="3.44140625" style="7" customWidth="1"/>
    <col min="12541" max="12541" width="11.44140625" style="7" customWidth="1"/>
    <col min="12542" max="12542" width="5" style="7" customWidth="1"/>
    <col min="12543" max="12543" width="13.33203125" style="7" customWidth="1"/>
    <col min="12544" max="12544" width="10.109375" style="7" customWidth="1"/>
    <col min="12545" max="12545" width="14.6640625" style="7" customWidth="1"/>
    <col min="12546" max="12546" width="10.109375" style="7" customWidth="1"/>
    <col min="12547" max="12547" width="12.6640625" style="7" customWidth="1"/>
    <col min="12548" max="12548" width="11.109375" style="7" customWidth="1"/>
    <col min="12549" max="12793" width="8.88671875" style="7"/>
    <col min="12794" max="12794" width="38.44140625" style="7" customWidth="1"/>
    <col min="12795" max="12795" width="3.33203125" style="7" customWidth="1"/>
    <col min="12796" max="12796" width="3.44140625" style="7" customWidth="1"/>
    <col min="12797" max="12797" width="11.44140625" style="7" customWidth="1"/>
    <col min="12798" max="12798" width="5" style="7" customWidth="1"/>
    <col min="12799" max="12799" width="13.33203125" style="7" customWidth="1"/>
    <col min="12800" max="12800" width="10.109375" style="7" customWidth="1"/>
    <col min="12801" max="12801" width="14.6640625" style="7" customWidth="1"/>
    <col min="12802" max="12802" width="10.109375" style="7" customWidth="1"/>
    <col min="12803" max="12803" width="12.6640625" style="7" customWidth="1"/>
    <col min="12804" max="12804" width="11.109375" style="7" customWidth="1"/>
    <col min="12805" max="13049" width="8.88671875" style="7"/>
    <col min="13050" max="13050" width="38.44140625" style="7" customWidth="1"/>
    <col min="13051" max="13051" width="3.33203125" style="7" customWidth="1"/>
    <col min="13052" max="13052" width="3.44140625" style="7" customWidth="1"/>
    <col min="13053" max="13053" width="11.44140625" style="7" customWidth="1"/>
    <col min="13054" max="13054" width="5" style="7" customWidth="1"/>
    <col min="13055" max="13055" width="13.33203125" style="7" customWidth="1"/>
    <col min="13056" max="13056" width="10.109375" style="7" customWidth="1"/>
    <col min="13057" max="13057" width="14.6640625" style="7" customWidth="1"/>
    <col min="13058" max="13058" width="10.109375" style="7" customWidth="1"/>
    <col min="13059" max="13059" width="12.6640625" style="7" customWidth="1"/>
    <col min="13060" max="13060" width="11.109375" style="7" customWidth="1"/>
    <col min="13061" max="13305" width="8.88671875" style="7"/>
    <col min="13306" max="13306" width="38.44140625" style="7" customWidth="1"/>
    <col min="13307" max="13307" width="3.33203125" style="7" customWidth="1"/>
    <col min="13308" max="13308" width="3.44140625" style="7" customWidth="1"/>
    <col min="13309" max="13309" width="11.44140625" style="7" customWidth="1"/>
    <col min="13310" max="13310" width="5" style="7" customWidth="1"/>
    <col min="13311" max="13311" width="13.33203125" style="7" customWidth="1"/>
    <col min="13312" max="13312" width="10.109375" style="7" customWidth="1"/>
    <col min="13313" max="13313" width="14.6640625" style="7" customWidth="1"/>
    <col min="13314" max="13314" width="10.109375" style="7" customWidth="1"/>
    <col min="13315" max="13315" width="12.6640625" style="7" customWidth="1"/>
    <col min="13316" max="13316" width="11.109375" style="7" customWidth="1"/>
    <col min="13317" max="13561" width="8.88671875" style="7"/>
    <col min="13562" max="13562" width="38.44140625" style="7" customWidth="1"/>
    <col min="13563" max="13563" width="3.33203125" style="7" customWidth="1"/>
    <col min="13564" max="13564" width="3.44140625" style="7" customWidth="1"/>
    <col min="13565" max="13565" width="11.44140625" style="7" customWidth="1"/>
    <col min="13566" max="13566" width="5" style="7" customWidth="1"/>
    <col min="13567" max="13567" width="13.33203125" style="7" customWidth="1"/>
    <col min="13568" max="13568" width="10.109375" style="7" customWidth="1"/>
    <col min="13569" max="13569" width="14.6640625" style="7" customWidth="1"/>
    <col min="13570" max="13570" width="10.109375" style="7" customWidth="1"/>
    <col min="13571" max="13571" width="12.6640625" style="7" customWidth="1"/>
    <col min="13572" max="13572" width="11.109375" style="7" customWidth="1"/>
    <col min="13573" max="13817" width="8.88671875" style="7"/>
    <col min="13818" max="13818" width="38.44140625" style="7" customWidth="1"/>
    <col min="13819" max="13819" width="3.33203125" style="7" customWidth="1"/>
    <col min="13820" max="13820" width="3.44140625" style="7" customWidth="1"/>
    <col min="13821" max="13821" width="11.44140625" style="7" customWidth="1"/>
    <col min="13822" max="13822" width="5" style="7" customWidth="1"/>
    <col min="13823" max="13823" width="13.33203125" style="7" customWidth="1"/>
    <col min="13824" max="13824" width="10.109375" style="7" customWidth="1"/>
    <col min="13825" max="13825" width="14.6640625" style="7" customWidth="1"/>
    <col min="13826" max="13826" width="10.109375" style="7" customWidth="1"/>
    <col min="13827" max="13827" width="12.6640625" style="7" customWidth="1"/>
    <col min="13828" max="13828" width="11.109375" style="7" customWidth="1"/>
    <col min="13829" max="14073" width="8.88671875" style="7"/>
    <col min="14074" max="14074" width="38.44140625" style="7" customWidth="1"/>
    <col min="14075" max="14075" width="3.33203125" style="7" customWidth="1"/>
    <col min="14076" max="14076" width="3.44140625" style="7" customWidth="1"/>
    <col min="14077" max="14077" width="11.44140625" style="7" customWidth="1"/>
    <col min="14078" max="14078" width="5" style="7" customWidth="1"/>
    <col min="14079" max="14079" width="13.33203125" style="7" customWidth="1"/>
    <col min="14080" max="14080" width="10.109375" style="7" customWidth="1"/>
    <col min="14081" max="14081" width="14.6640625" style="7" customWidth="1"/>
    <col min="14082" max="14082" width="10.109375" style="7" customWidth="1"/>
    <col min="14083" max="14083" width="12.6640625" style="7" customWidth="1"/>
    <col min="14084" max="14084" width="11.109375" style="7" customWidth="1"/>
    <col min="14085" max="14329" width="8.88671875" style="7"/>
    <col min="14330" max="14330" width="38.44140625" style="7" customWidth="1"/>
    <col min="14331" max="14331" width="3.33203125" style="7" customWidth="1"/>
    <col min="14332" max="14332" width="3.44140625" style="7" customWidth="1"/>
    <col min="14333" max="14333" width="11.44140625" style="7" customWidth="1"/>
    <col min="14334" max="14334" width="5" style="7" customWidth="1"/>
    <col min="14335" max="14335" width="13.33203125" style="7" customWidth="1"/>
    <col min="14336" max="14336" width="10.109375" style="7" customWidth="1"/>
    <col min="14337" max="14337" width="14.6640625" style="7" customWidth="1"/>
    <col min="14338" max="14338" width="10.109375" style="7" customWidth="1"/>
    <col min="14339" max="14339" width="12.6640625" style="7" customWidth="1"/>
    <col min="14340" max="14340" width="11.109375" style="7" customWidth="1"/>
    <col min="14341" max="14585" width="8.88671875" style="7"/>
    <col min="14586" max="14586" width="38.44140625" style="7" customWidth="1"/>
    <col min="14587" max="14587" width="3.33203125" style="7" customWidth="1"/>
    <col min="14588" max="14588" width="3.44140625" style="7" customWidth="1"/>
    <col min="14589" max="14589" width="11.44140625" style="7" customWidth="1"/>
    <col min="14590" max="14590" width="5" style="7" customWidth="1"/>
    <col min="14591" max="14591" width="13.33203125" style="7" customWidth="1"/>
    <col min="14592" max="14592" width="10.109375" style="7" customWidth="1"/>
    <col min="14593" max="14593" width="14.6640625" style="7" customWidth="1"/>
    <col min="14594" max="14594" width="10.109375" style="7" customWidth="1"/>
    <col min="14595" max="14595" width="12.6640625" style="7" customWidth="1"/>
    <col min="14596" max="14596" width="11.109375" style="7" customWidth="1"/>
    <col min="14597" max="14841" width="8.88671875" style="7"/>
    <col min="14842" max="14842" width="38.44140625" style="7" customWidth="1"/>
    <col min="14843" max="14843" width="3.33203125" style="7" customWidth="1"/>
    <col min="14844" max="14844" width="3.44140625" style="7" customWidth="1"/>
    <col min="14845" max="14845" width="11.44140625" style="7" customWidth="1"/>
    <col min="14846" max="14846" width="5" style="7" customWidth="1"/>
    <col min="14847" max="14847" width="13.33203125" style="7" customWidth="1"/>
    <col min="14848" max="14848" width="10.109375" style="7" customWidth="1"/>
    <col min="14849" max="14849" width="14.6640625" style="7" customWidth="1"/>
    <col min="14850" max="14850" width="10.109375" style="7" customWidth="1"/>
    <col min="14851" max="14851" width="12.6640625" style="7" customWidth="1"/>
    <col min="14852" max="14852" width="11.109375" style="7" customWidth="1"/>
    <col min="14853" max="15097" width="8.88671875" style="7"/>
    <col min="15098" max="15098" width="38.44140625" style="7" customWidth="1"/>
    <col min="15099" max="15099" width="3.33203125" style="7" customWidth="1"/>
    <col min="15100" max="15100" width="3.44140625" style="7" customWidth="1"/>
    <col min="15101" max="15101" width="11.44140625" style="7" customWidth="1"/>
    <col min="15102" max="15102" width="5" style="7" customWidth="1"/>
    <col min="15103" max="15103" width="13.33203125" style="7" customWidth="1"/>
    <col min="15104" max="15104" width="10.109375" style="7" customWidth="1"/>
    <col min="15105" max="15105" width="14.6640625" style="7" customWidth="1"/>
    <col min="15106" max="15106" width="10.109375" style="7" customWidth="1"/>
    <col min="15107" max="15107" width="12.6640625" style="7" customWidth="1"/>
    <col min="15108" max="15108" width="11.109375" style="7" customWidth="1"/>
    <col min="15109" max="15353" width="8.88671875" style="7"/>
    <col min="15354" max="15354" width="38.44140625" style="7" customWidth="1"/>
    <col min="15355" max="15355" width="3.33203125" style="7" customWidth="1"/>
    <col min="15356" max="15356" width="3.44140625" style="7" customWidth="1"/>
    <col min="15357" max="15357" width="11.44140625" style="7" customWidth="1"/>
    <col min="15358" max="15358" width="5" style="7" customWidth="1"/>
    <col min="15359" max="15359" width="13.33203125" style="7" customWidth="1"/>
    <col min="15360" max="15360" width="10.109375" style="7" customWidth="1"/>
    <col min="15361" max="15361" width="14.6640625" style="7" customWidth="1"/>
    <col min="15362" max="15362" width="10.109375" style="7" customWidth="1"/>
    <col min="15363" max="15363" width="12.6640625" style="7" customWidth="1"/>
    <col min="15364" max="15364" width="11.109375" style="7" customWidth="1"/>
    <col min="15365" max="15609" width="8.88671875" style="7"/>
    <col min="15610" max="15610" width="38.44140625" style="7" customWidth="1"/>
    <col min="15611" max="15611" width="3.33203125" style="7" customWidth="1"/>
    <col min="15612" max="15612" width="3.44140625" style="7" customWidth="1"/>
    <col min="15613" max="15613" width="11.44140625" style="7" customWidth="1"/>
    <col min="15614" max="15614" width="5" style="7" customWidth="1"/>
    <col min="15615" max="15615" width="13.33203125" style="7" customWidth="1"/>
    <col min="15616" max="15616" width="10.109375" style="7" customWidth="1"/>
    <col min="15617" max="15617" width="14.6640625" style="7" customWidth="1"/>
    <col min="15618" max="15618" width="10.109375" style="7" customWidth="1"/>
    <col min="15619" max="15619" width="12.6640625" style="7" customWidth="1"/>
    <col min="15620" max="15620" width="11.109375" style="7" customWidth="1"/>
    <col min="15621" max="15865" width="8.88671875" style="7"/>
    <col min="15866" max="15866" width="38.44140625" style="7" customWidth="1"/>
    <col min="15867" max="15867" width="3.33203125" style="7" customWidth="1"/>
    <col min="15868" max="15868" width="3.44140625" style="7" customWidth="1"/>
    <col min="15869" max="15869" width="11.44140625" style="7" customWidth="1"/>
    <col min="15870" max="15870" width="5" style="7" customWidth="1"/>
    <col min="15871" max="15871" width="13.33203125" style="7" customWidth="1"/>
    <col min="15872" max="15872" width="10.109375" style="7" customWidth="1"/>
    <col min="15873" max="15873" width="14.6640625" style="7" customWidth="1"/>
    <col min="15874" max="15874" width="10.109375" style="7" customWidth="1"/>
    <col min="15875" max="15875" width="12.6640625" style="7" customWidth="1"/>
    <col min="15876" max="15876" width="11.109375" style="7" customWidth="1"/>
    <col min="15877" max="16121" width="8.88671875" style="7"/>
    <col min="16122" max="16122" width="38.44140625" style="7" customWidth="1"/>
    <col min="16123" max="16123" width="3.33203125" style="7" customWidth="1"/>
    <col min="16124" max="16124" width="3.44140625" style="7" customWidth="1"/>
    <col min="16125" max="16125" width="11.44140625" style="7" customWidth="1"/>
    <col min="16126" max="16126" width="5" style="7" customWidth="1"/>
    <col min="16127" max="16127" width="13.33203125" style="7" customWidth="1"/>
    <col min="16128" max="16128" width="10.109375" style="7" customWidth="1"/>
    <col min="16129" max="16129" width="14.6640625" style="7" customWidth="1"/>
    <col min="16130" max="16130" width="10.109375" style="7" customWidth="1"/>
    <col min="16131" max="16131" width="12.6640625" style="7" customWidth="1"/>
    <col min="16132" max="16132" width="11.109375" style="7" customWidth="1"/>
    <col min="16133" max="16384" width="8.88671875" style="7"/>
  </cols>
  <sheetData>
    <row r="1" spans="1:6" x14ac:dyDescent="0.2">
      <c r="A1" s="4" t="s">
        <v>0</v>
      </c>
      <c r="B1" s="5"/>
      <c r="C1" s="6"/>
      <c r="E1" s="10" t="s">
        <v>165</v>
      </c>
    </row>
    <row r="2" spans="1:6" x14ac:dyDescent="0.2">
      <c r="A2" s="4"/>
      <c r="B2" s="5"/>
      <c r="C2" s="6"/>
      <c r="E2" s="10" t="s">
        <v>46</v>
      </c>
    </row>
    <row r="3" spans="1:6" x14ac:dyDescent="0.2">
      <c r="A3" s="4"/>
      <c r="B3" s="5"/>
      <c r="C3" s="6"/>
      <c r="E3" s="10" t="s">
        <v>47</v>
      </c>
    </row>
    <row r="4" spans="1:6" x14ac:dyDescent="0.2">
      <c r="A4" s="4"/>
      <c r="B4" s="5"/>
      <c r="C4" s="6"/>
      <c r="E4" s="10" t="s">
        <v>48</v>
      </c>
    </row>
    <row r="5" spans="1:6" x14ac:dyDescent="0.2">
      <c r="A5" s="4"/>
      <c r="B5" s="6"/>
      <c r="C5" s="6"/>
      <c r="D5" s="6"/>
      <c r="E5" s="7" t="s">
        <v>49</v>
      </c>
    </row>
    <row r="6" spans="1:6" x14ac:dyDescent="0.2">
      <c r="A6" s="15" t="s">
        <v>40</v>
      </c>
      <c r="B6" s="15"/>
      <c r="C6" s="15"/>
      <c r="D6" s="15"/>
      <c r="E6" s="15"/>
      <c r="F6" s="8"/>
    </row>
    <row r="7" spans="1:6" x14ac:dyDescent="0.2">
      <c r="A7" s="15" t="s">
        <v>41</v>
      </c>
      <c r="B7" s="15"/>
      <c r="C7" s="15"/>
      <c r="D7" s="15"/>
      <c r="E7" s="15"/>
      <c r="F7" s="8"/>
    </row>
    <row r="8" spans="1:6" x14ac:dyDescent="0.2">
      <c r="A8" s="15" t="s">
        <v>45</v>
      </c>
      <c r="B8" s="15"/>
      <c r="C8" s="15"/>
      <c r="D8" s="15"/>
      <c r="E8" s="15"/>
      <c r="F8" s="8"/>
    </row>
    <row r="9" spans="1:6" x14ac:dyDescent="0.2">
      <c r="A9" s="15" t="s">
        <v>164</v>
      </c>
      <c r="B9" s="15"/>
      <c r="C9" s="15"/>
      <c r="D9" s="15"/>
      <c r="E9" s="15"/>
      <c r="F9" s="8"/>
    </row>
    <row r="10" spans="1:6" x14ac:dyDescent="0.2">
      <c r="A10" s="4"/>
      <c r="B10" s="6" t="s">
        <v>0</v>
      </c>
      <c r="C10" s="6"/>
      <c r="D10" s="4"/>
      <c r="E10" s="11" t="s">
        <v>42</v>
      </c>
    </row>
    <row r="11" spans="1:6" ht="20.399999999999999" x14ac:dyDescent="0.2">
      <c r="A11" s="12" t="s">
        <v>1</v>
      </c>
      <c r="B11" s="12" t="s">
        <v>2</v>
      </c>
      <c r="C11" s="12" t="s">
        <v>3</v>
      </c>
      <c r="D11" s="13" t="s">
        <v>29</v>
      </c>
      <c r="E11" s="14" t="s">
        <v>30</v>
      </c>
    </row>
    <row r="12" spans="1:6" ht="20.399999999999999" x14ac:dyDescent="0.2">
      <c r="A12" s="2" t="s">
        <v>57</v>
      </c>
      <c r="B12" s="2" t="s">
        <v>58</v>
      </c>
      <c r="C12" s="3" t="s">
        <v>0</v>
      </c>
      <c r="D12" s="16">
        <f>25247918.86</f>
        <v>25247918.859999999</v>
      </c>
      <c r="E12" s="16">
        <f>E18</f>
        <v>19799.82</v>
      </c>
    </row>
    <row r="13" spans="1:6" ht="20.399999999999999" x14ac:dyDescent="0.2">
      <c r="A13" s="2" t="s">
        <v>26</v>
      </c>
      <c r="B13" s="2" t="s">
        <v>59</v>
      </c>
      <c r="C13" s="3" t="s">
        <v>0</v>
      </c>
      <c r="D13" s="16">
        <f t="shared" ref="D13:D17" si="0">579876</f>
        <v>579876</v>
      </c>
      <c r="E13" s="16"/>
    </row>
    <row r="14" spans="1:6" ht="20.399999999999999" x14ac:dyDescent="0.2">
      <c r="A14" s="2" t="s">
        <v>60</v>
      </c>
      <c r="B14" s="2" t="s">
        <v>61</v>
      </c>
      <c r="C14" s="3" t="s">
        <v>0</v>
      </c>
      <c r="D14" s="16">
        <f t="shared" si="0"/>
        <v>579876</v>
      </c>
      <c r="E14" s="16"/>
    </row>
    <row r="15" spans="1:6" x14ac:dyDescent="0.2">
      <c r="A15" s="2" t="s">
        <v>44</v>
      </c>
      <c r="B15" s="2" t="s">
        <v>62</v>
      </c>
      <c r="C15" s="3" t="s">
        <v>0</v>
      </c>
      <c r="D15" s="16">
        <f t="shared" si="0"/>
        <v>579876</v>
      </c>
      <c r="E15" s="16"/>
    </row>
    <row r="16" spans="1:6" x14ac:dyDescent="0.2">
      <c r="A16" s="2" t="s">
        <v>12</v>
      </c>
      <c r="B16" s="2" t="s">
        <v>62</v>
      </c>
      <c r="C16" s="3" t="s">
        <v>13</v>
      </c>
      <c r="D16" s="16">
        <f t="shared" si="0"/>
        <v>579876</v>
      </c>
      <c r="E16" s="16"/>
    </row>
    <row r="17" spans="1:5" x14ac:dyDescent="0.2">
      <c r="A17" s="2" t="s">
        <v>35</v>
      </c>
      <c r="B17" s="2" t="s">
        <v>62</v>
      </c>
      <c r="C17" s="3" t="s">
        <v>36</v>
      </c>
      <c r="D17" s="16">
        <f t="shared" si="0"/>
        <v>579876</v>
      </c>
      <c r="E17" s="16"/>
    </row>
    <row r="18" spans="1:5" ht="40.799999999999997" x14ac:dyDescent="0.2">
      <c r="A18" s="2" t="s">
        <v>63</v>
      </c>
      <c r="B18" s="2" t="s">
        <v>64</v>
      </c>
      <c r="C18" s="3" t="s">
        <v>0</v>
      </c>
      <c r="D18" s="16">
        <f>24668042.86</f>
        <v>24668042.859999999</v>
      </c>
      <c r="E18" s="16">
        <f>E46</f>
        <v>19799.82</v>
      </c>
    </row>
    <row r="19" spans="1:5" ht="40.799999999999997" x14ac:dyDescent="0.2">
      <c r="A19" s="2" t="s">
        <v>65</v>
      </c>
      <c r="B19" s="2" t="s">
        <v>66</v>
      </c>
      <c r="C19" s="3" t="s">
        <v>0</v>
      </c>
      <c r="D19" s="16">
        <f>23073472.04</f>
        <v>23073472.039999999</v>
      </c>
      <c r="E19" s="16"/>
    </row>
    <row r="20" spans="1:5" ht="20.399999999999999" x14ac:dyDescent="0.2">
      <c r="A20" s="2" t="s">
        <v>31</v>
      </c>
      <c r="B20" s="2" t="s">
        <v>67</v>
      </c>
      <c r="C20" s="3" t="s">
        <v>0</v>
      </c>
      <c r="D20" s="16">
        <f>10426275.92</f>
        <v>10426275.92</v>
      </c>
      <c r="E20" s="16"/>
    </row>
    <row r="21" spans="1:5" ht="30.6" x14ac:dyDescent="0.2">
      <c r="A21" s="2" t="s">
        <v>8</v>
      </c>
      <c r="B21" s="2" t="s">
        <v>67</v>
      </c>
      <c r="C21" s="3" t="s">
        <v>9</v>
      </c>
      <c r="D21" s="16">
        <f>9751983.01</f>
        <v>9751983.0099999998</v>
      </c>
      <c r="E21" s="16"/>
    </row>
    <row r="22" spans="1:5" x14ac:dyDescent="0.2">
      <c r="A22" s="2" t="s">
        <v>18</v>
      </c>
      <c r="B22" s="2" t="s">
        <v>67</v>
      </c>
      <c r="C22" s="3" t="s">
        <v>19</v>
      </c>
      <c r="D22" s="16">
        <f>9751983.01</f>
        <v>9751983.0099999998</v>
      </c>
      <c r="E22" s="16"/>
    </row>
    <row r="23" spans="1:5" ht="20.399999999999999" x14ac:dyDescent="0.2">
      <c r="A23" s="2" t="s">
        <v>4</v>
      </c>
      <c r="B23" s="2" t="s">
        <v>67</v>
      </c>
      <c r="C23" s="3" t="s">
        <v>5</v>
      </c>
      <c r="D23" s="16">
        <f>674292.91</f>
        <v>674292.91</v>
      </c>
      <c r="E23" s="16"/>
    </row>
    <row r="24" spans="1:5" ht="20.399999999999999" x14ac:dyDescent="0.2">
      <c r="A24" s="2" t="s">
        <v>6</v>
      </c>
      <c r="B24" s="2" t="s">
        <v>67</v>
      </c>
      <c r="C24" s="3" t="s">
        <v>7</v>
      </c>
      <c r="D24" s="16">
        <f>674292.91</f>
        <v>674292.91</v>
      </c>
      <c r="E24" s="16"/>
    </row>
    <row r="25" spans="1:5" x14ac:dyDescent="0.2">
      <c r="A25" s="2" t="s">
        <v>68</v>
      </c>
      <c r="B25" s="2" t="s">
        <v>69</v>
      </c>
      <c r="C25" s="3" t="s">
        <v>0</v>
      </c>
      <c r="D25" s="16">
        <f>1657031.97</f>
        <v>1657031.97</v>
      </c>
      <c r="E25" s="16"/>
    </row>
    <row r="26" spans="1:5" ht="30.6" x14ac:dyDescent="0.2">
      <c r="A26" s="2" t="s">
        <v>8</v>
      </c>
      <c r="B26" s="2" t="s">
        <v>69</v>
      </c>
      <c r="C26" s="3" t="s">
        <v>9</v>
      </c>
      <c r="D26" s="16">
        <f>1657031.97</f>
        <v>1657031.97</v>
      </c>
      <c r="E26" s="16"/>
    </row>
    <row r="27" spans="1:5" x14ac:dyDescent="0.2">
      <c r="A27" s="2" t="s">
        <v>10</v>
      </c>
      <c r="B27" s="2" t="s">
        <v>69</v>
      </c>
      <c r="C27" s="3" t="s">
        <v>11</v>
      </c>
      <c r="D27" s="16">
        <f>1657031.97</f>
        <v>1657031.97</v>
      </c>
      <c r="E27" s="16"/>
    </row>
    <row r="28" spans="1:5" x14ac:dyDescent="0.2">
      <c r="A28" s="2" t="s">
        <v>37</v>
      </c>
      <c r="B28" s="2" t="s">
        <v>70</v>
      </c>
      <c r="C28" s="3" t="s">
        <v>0</v>
      </c>
      <c r="D28" s="16">
        <f>10604088.82</f>
        <v>10604088.82</v>
      </c>
      <c r="E28" s="16"/>
    </row>
    <row r="29" spans="1:5" ht="30.6" x14ac:dyDescent="0.2">
      <c r="A29" s="2" t="s">
        <v>8</v>
      </c>
      <c r="B29" s="2" t="s">
        <v>70</v>
      </c>
      <c r="C29" s="3" t="s">
        <v>9</v>
      </c>
      <c r="D29" s="16">
        <f>10122139.82</f>
        <v>10122139.82</v>
      </c>
      <c r="E29" s="16"/>
    </row>
    <row r="30" spans="1:5" x14ac:dyDescent="0.2">
      <c r="A30" s="2" t="s">
        <v>10</v>
      </c>
      <c r="B30" s="2" t="s">
        <v>70</v>
      </c>
      <c r="C30" s="3" t="s">
        <v>11</v>
      </c>
      <c r="D30" s="16">
        <f>10122139.82</f>
        <v>10122139.82</v>
      </c>
      <c r="E30" s="16"/>
    </row>
    <row r="31" spans="1:5" x14ac:dyDescent="0.2">
      <c r="A31" s="2" t="s">
        <v>14</v>
      </c>
      <c r="B31" s="2" t="s">
        <v>70</v>
      </c>
      <c r="C31" s="3" t="s">
        <v>15</v>
      </c>
      <c r="D31" s="16">
        <f>481949</f>
        <v>481949</v>
      </c>
      <c r="E31" s="16"/>
    </row>
    <row r="32" spans="1:5" x14ac:dyDescent="0.2">
      <c r="A32" s="2" t="s">
        <v>16</v>
      </c>
      <c r="B32" s="2" t="s">
        <v>70</v>
      </c>
      <c r="C32" s="3" t="s">
        <v>17</v>
      </c>
      <c r="D32" s="16">
        <f>481949</f>
        <v>481949</v>
      </c>
      <c r="E32" s="16"/>
    </row>
    <row r="33" spans="1:5" x14ac:dyDescent="0.2">
      <c r="A33" s="2" t="s">
        <v>33</v>
      </c>
      <c r="B33" s="2" t="s">
        <v>71</v>
      </c>
      <c r="C33" s="3" t="s">
        <v>0</v>
      </c>
      <c r="D33" s="16">
        <f>386075.33</f>
        <v>386075.33</v>
      </c>
      <c r="E33" s="16"/>
    </row>
    <row r="34" spans="1:5" ht="20.399999999999999" x14ac:dyDescent="0.2">
      <c r="A34" s="2" t="s">
        <v>4</v>
      </c>
      <c r="B34" s="2" t="s">
        <v>71</v>
      </c>
      <c r="C34" s="3" t="s">
        <v>5</v>
      </c>
      <c r="D34" s="16">
        <f>360559.68</f>
        <v>360559.68</v>
      </c>
      <c r="E34" s="16"/>
    </row>
    <row r="35" spans="1:5" ht="20.399999999999999" x14ac:dyDescent="0.2">
      <c r="A35" s="2" t="s">
        <v>6</v>
      </c>
      <c r="B35" s="2" t="s">
        <v>71</v>
      </c>
      <c r="C35" s="3" t="s">
        <v>7</v>
      </c>
      <c r="D35" s="16">
        <f>360559.68</f>
        <v>360559.68</v>
      </c>
      <c r="E35" s="16"/>
    </row>
    <row r="36" spans="1:5" x14ac:dyDescent="0.2">
      <c r="A36" s="2" t="s">
        <v>20</v>
      </c>
      <c r="B36" s="2" t="s">
        <v>71</v>
      </c>
      <c r="C36" s="3" t="s">
        <v>21</v>
      </c>
      <c r="D36" s="16">
        <f>25515.65</f>
        <v>25515.65</v>
      </c>
      <c r="E36" s="16"/>
    </row>
    <row r="37" spans="1:5" x14ac:dyDescent="0.2">
      <c r="A37" s="2" t="s">
        <v>22</v>
      </c>
      <c r="B37" s="2" t="s">
        <v>71</v>
      </c>
      <c r="C37" s="3" t="s">
        <v>23</v>
      </c>
      <c r="D37" s="16">
        <f>25515.65</f>
        <v>25515.65</v>
      </c>
      <c r="E37" s="16"/>
    </row>
    <row r="38" spans="1:5" ht="30.6" x14ac:dyDescent="0.2">
      <c r="A38" s="2" t="s">
        <v>72</v>
      </c>
      <c r="B38" s="2" t="s">
        <v>73</v>
      </c>
      <c r="C38" s="3" t="s">
        <v>0</v>
      </c>
      <c r="D38" s="16">
        <f>15000</f>
        <v>15000</v>
      </c>
      <c r="E38" s="16"/>
    </row>
    <row r="39" spans="1:5" x14ac:dyDescent="0.2">
      <c r="A39" s="2" t="s">
        <v>33</v>
      </c>
      <c r="B39" s="2" t="s">
        <v>74</v>
      </c>
      <c r="C39" s="3" t="s">
        <v>0</v>
      </c>
      <c r="D39" s="16">
        <f>15000</f>
        <v>15000</v>
      </c>
      <c r="E39" s="16"/>
    </row>
    <row r="40" spans="1:5" ht="20.399999999999999" x14ac:dyDescent="0.2">
      <c r="A40" s="2" t="s">
        <v>4</v>
      </c>
      <c r="B40" s="2" t="s">
        <v>74</v>
      </c>
      <c r="C40" s="3" t="s">
        <v>5</v>
      </c>
      <c r="D40" s="16">
        <f>15000</f>
        <v>15000</v>
      </c>
      <c r="E40" s="16"/>
    </row>
    <row r="41" spans="1:5" ht="20.399999999999999" x14ac:dyDescent="0.2">
      <c r="A41" s="2" t="s">
        <v>6</v>
      </c>
      <c r="B41" s="2" t="s">
        <v>74</v>
      </c>
      <c r="C41" s="3" t="s">
        <v>7</v>
      </c>
      <c r="D41" s="16">
        <f>15000</f>
        <v>15000</v>
      </c>
      <c r="E41" s="16"/>
    </row>
    <row r="42" spans="1:5" x14ac:dyDescent="0.2">
      <c r="A42" s="2" t="s">
        <v>141</v>
      </c>
      <c r="B42" s="2" t="s">
        <v>75</v>
      </c>
      <c r="C42" s="3" t="s">
        <v>0</v>
      </c>
      <c r="D42" s="16">
        <f>1549771</f>
        <v>1549771</v>
      </c>
      <c r="E42" s="16"/>
    </row>
    <row r="43" spans="1:5" x14ac:dyDescent="0.2">
      <c r="A43" s="2" t="s">
        <v>38</v>
      </c>
      <c r="B43" s="2" t="s">
        <v>76</v>
      </c>
      <c r="C43" s="3" t="s">
        <v>0</v>
      </c>
      <c r="D43" s="16">
        <f>1549771</f>
        <v>1549771</v>
      </c>
      <c r="E43" s="16"/>
    </row>
    <row r="44" spans="1:5" ht="30.6" x14ac:dyDescent="0.2">
      <c r="A44" s="2" t="s">
        <v>8</v>
      </c>
      <c r="B44" s="2" t="s">
        <v>76</v>
      </c>
      <c r="C44" s="3" t="s">
        <v>9</v>
      </c>
      <c r="D44" s="16">
        <f>1549771</f>
        <v>1549771</v>
      </c>
      <c r="E44" s="16"/>
    </row>
    <row r="45" spans="1:5" x14ac:dyDescent="0.2">
      <c r="A45" s="2" t="s">
        <v>18</v>
      </c>
      <c r="B45" s="2" t="s">
        <v>76</v>
      </c>
      <c r="C45" s="3" t="s">
        <v>19</v>
      </c>
      <c r="D45" s="16">
        <f>1549771</f>
        <v>1549771</v>
      </c>
      <c r="E45" s="16"/>
    </row>
    <row r="46" spans="1:5" ht="40.799999999999997" x14ac:dyDescent="0.2">
      <c r="A46" s="2" t="s">
        <v>77</v>
      </c>
      <c r="B46" s="2" t="s">
        <v>78</v>
      </c>
      <c r="C46" s="3" t="s">
        <v>0</v>
      </c>
      <c r="D46" s="16">
        <f t="shared" ref="D46:D49" si="1">19799.82</f>
        <v>19799.82</v>
      </c>
      <c r="E46" s="16">
        <f>D46</f>
        <v>19799.82</v>
      </c>
    </row>
    <row r="47" spans="1:5" ht="30.6" x14ac:dyDescent="0.2">
      <c r="A47" s="2" t="s">
        <v>142</v>
      </c>
      <c r="B47" s="2" t="s">
        <v>79</v>
      </c>
      <c r="C47" s="3" t="s">
        <v>0</v>
      </c>
      <c r="D47" s="16">
        <f t="shared" si="1"/>
        <v>19799.82</v>
      </c>
      <c r="E47" s="16">
        <f t="shared" ref="E47:E49" si="2">D47</f>
        <v>19799.82</v>
      </c>
    </row>
    <row r="48" spans="1:5" ht="30.6" x14ac:dyDescent="0.2">
      <c r="A48" s="2" t="s">
        <v>8</v>
      </c>
      <c r="B48" s="2" t="s">
        <v>79</v>
      </c>
      <c r="C48" s="3" t="s">
        <v>9</v>
      </c>
      <c r="D48" s="16">
        <f t="shared" si="1"/>
        <v>19799.82</v>
      </c>
      <c r="E48" s="16">
        <f t="shared" si="2"/>
        <v>19799.82</v>
      </c>
    </row>
    <row r="49" spans="1:5" x14ac:dyDescent="0.2">
      <c r="A49" s="2" t="s">
        <v>10</v>
      </c>
      <c r="B49" s="2" t="s">
        <v>79</v>
      </c>
      <c r="C49" s="3" t="s">
        <v>11</v>
      </c>
      <c r="D49" s="16">
        <f t="shared" si="1"/>
        <v>19799.82</v>
      </c>
      <c r="E49" s="16">
        <f t="shared" si="2"/>
        <v>19799.82</v>
      </c>
    </row>
    <row r="50" spans="1:5" x14ac:dyDescent="0.2">
      <c r="A50" s="2" t="s">
        <v>80</v>
      </c>
      <c r="B50" s="2" t="s">
        <v>81</v>
      </c>
      <c r="C50" s="3" t="s">
        <v>0</v>
      </c>
      <c r="D50" s="16">
        <f>10000</f>
        <v>10000</v>
      </c>
      <c r="E50" s="16"/>
    </row>
    <row r="51" spans="1:5" x14ac:dyDescent="0.2">
      <c r="A51" s="2" t="s">
        <v>34</v>
      </c>
      <c r="B51" s="2" t="s">
        <v>82</v>
      </c>
      <c r="C51" s="3" t="s">
        <v>0</v>
      </c>
      <c r="D51" s="16">
        <f>10000</f>
        <v>10000</v>
      </c>
      <c r="E51" s="16"/>
    </row>
    <row r="52" spans="1:5" ht="20.399999999999999" x14ac:dyDescent="0.2">
      <c r="A52" s="2" t="s">
        <v>4</v>
      </c>
      <c r="B52" s="2" t="s">
        <v>82</v>
      </c>
      <c r="C52" s="3" t="s">
        <v>5</v>
      </c>
      <c r="D52" s="16">
        <f>10000</f>
        <v>10000</v>
      </c>
      <c r="E52" s="16"/>
    </row>
    <row r="53" spans="1:5" ht="20.399999999999999" x14ac:dyDescent="0.2">
      <c r="A53" s="2" t="s">
        <v>6</v>
      </c>
      <c r="B53" s="2" t="s">
        <v>82</v>
      </c>
      <c r="C53" s="3" t="s">
        <v>7</v>
      </c>
      <c r="D53" s="16">
        <f>10000</f>
        <v>10000</v>
      </c>
      <c r="E53" s="16"/>
    </row>
    <row r="54" spans="1:5" ht="20.399999999999999" x14ac:dyDescent="0.2">
      <c r="A54" s="2" t="s">
        <v>83</v>
      </c>
      <c r="B54" s="2" t="s">
        <v>84</v>
      </c>
      <c r="C54" s="3" t="s">
        <v>0</v>
      </c>
      <c r="D54" s="16">
        <f>23753100</f>
        <v>23753100</v>
      </c>
      <c r="E54" s="16"/>
    </row>
    <row r="55" spans="1:5" ht="30.6" x14ac:dyDescent="0.2">
      <c r="A55" s="2" t="s">
        <v>27</v>
      </c>
      <c r="B55" s="2" t="s">
        <v>85</v>
      </c>
      <c r="C55" s="3" t="s">
        <v>0</v>
      </c>
      <c r="D55" s="16">
        <f>23753100</f>
        <v>23753100</v>
      </c>
      <c r="E55" s="16"/>
    </row>
    <row r="56" spans="1:5" ht="20.399999999999999" x14ac:dyDescent="0.2">
      <c r="A56" s="2" t="s">
        <v>143</v>
      </c>
      <c r="B56" s="2" t="s">
        <v>86</v>
      </c>
      <c r="C56" s="3" t="s">
        <v>0</v>
      </c>
      <c r="D56" s="16">
        <f>410788.53</f>
        <v>410788.53</v>
      </c>
      <c r="E56" s="16"/>
    </row>
    <row r="57" spans="1:5" ht="20.399999999999999" x14ac:dyDescent="0.2">
      <c r="A57" s="2" t="s">
        <v>144</v>
      </c>
      <c r="B57" s="2" t="s">
        <v>87</v>
      </c>
      <c r="C57" s="3" t="s">
        <v>0</v>
      </c>
      <c r="D57" s="16">
        <f>410788.53</f>
        <v>410788.53</v>
      </c>
      <c r="E57" s="16"/>
    </row>
    <row r="58" spans="1:5" ht="20.399999999999999" x14ac:dyDescent="0.2">
      <c r="A58" s="2" t="s">
        <v>4</v>
      </c>
      <c r="B58" s="2" t="s">
        <v>87</v>
      </c>
      <c r="C58" s="3" t="s">
        <v>5</v>
      </c>
      <c r="D58" s="16">
        <f>410788.53</f>
        <v>410788.53</v>
      </c>
      <c r="E58" s="16"/>
    </row>
    <row r="59" spans="1:5" ht="20.399999999999999" x14ac:dyDescent="0.2">
      <c r="A59" s="2" t="s">
        <v>6</v>
      </c>
      <c r="B59" s="2" t="s">
        <v>87</v>
      </c>
      <c r="C59" s="3" t="s">
        <v>7</v>
      </c>
      <c r="D59" s="16">
        <f>410788.53</f>
        <v>410788.53</v>
      </c>
      <c r="E59" s="16"/>
    </row>
    <row r="60" spans="1:5" x14ac:dyDescent="0.2">
      <c r="A60" s="2" t="s">
        <v>53</v>
      </c>
      <c r="B60" s="2" t="s">
        <v>88</v>
      </c>
      <c r="C60" s="3" t="s">
        <v>0</v>
      </c>
      <c r="D60" s="16">
        <f>50000</f>
        <v>50000</v>
      </c>
      <c r="E60" s="16"/>
    </row>
    <row r="61" spans="1:5" ht="20.399999999999999" x14ac:dyDescent="0.2">
      <c r="A61" s="2" t="s">
        <v>144</v>
      </c>
      <c r="B61" s="2" t="s">
        <v>89</v>
      </c>
      <c r="C61" s="3" t="s">
        <v>0</v>
      </c>
      <c r="D61" s="16">
        <f>50000</f>
        <v>50000</v>
      </c>
      <c r="E61" s="16"/>
    </row>
    <row r="62" spans="1:5" ht="20.399999999999999" x14ac:dyDescent="0.2">
      <c r="A62" s="2" t="s">
        <v>4</v>
      </c>
      <c r="B62" s="2" t="s">
        <v>89</v>
      </c>
      <c r="C62" s="3" t="s">
        <v>5</v>
      </c>
      <c r="D62" s="16">
        <f>50000</f>
        <v>50000</v>
      </c>
      <c r="E62" s="16"/>
    </row>
    <row r="63" spans="1:5" ht="20.399999999999999" x14ac:dyDescent="0.2">
      <c r="A63" s="2" t="s">
        <v>6</v>
      </c>
      <c r="B63" s="2" t="s">
        <v>89</v>
      </c>
      <c r="C63" s="3" t="s">
        <v>7</v>
      </c>
      <c r="D63" s="16">
        <f>50000</f>
        <v>50000</v>
      </c>
      <c r="E63" s="16"/>
    </row>
    <row r="64" spans="1:5" ht="30.6" x14ac:dyDescent="0.2">
      <c r="A64" s="2" t="s">
        <v>54</v>
      </c>
      <c r="B64" s="2" t="s">
        <v>90</v>
      </c>
      <c r="C64" s="3" t="s">
        <v>0</v>
      </c>
      <c r="D64" s="16">
        <f>1131889.28</f>
        <v>1131889.28</v>
      </c>
      <c r="E64" s="16"/>
    </row>
    <row r="65" spans="1:5" ht="20.399999999999999" x14ac:dyDescent="0.2">
      <c r="A65" s="2" t="s">
        <v>144</v>
      </c>
      <c r="B65" s="2" t="s">
        <v>91</v>
      </c>
      <c r="C65" s="3" t="s">
        <v>0</v>
      </c>
      <c r="D65" s="16">
        <f>1131889.28</f>
        <v>1131889.28</v>
      </c>
      <c r="E65" s="16"/>
    </row>
    <row r="66" spans="1:5" ht="20.399999999999999" x14ac:dyDescent="0.2">
      <c r="A66" s="2" t="s">
        <v>4</v>
      </c>
      <c r="B66" s="2" t="s">
        <v>91</v>
      </c>
      <c r="C66" s="3" t="s">
        <v>5</v>
      </c>
      <c r="D66" s="16">
        <f>1131889.28</f>
        <v>1131889.28</v>
      </c>
      <c r="E66" s="16"/>
    </row>
    <row r="67" spans="1:5" ht="20.399999999999999" x14ac:dyDescent="0.2">
      <c r="A67" s="2" t="s">
        <v>6</v>
      </c>
      <c r="B67" s="2" t="s">
        <v>91</v>
      </c>
      <c r="C67" s="3" t="s">
        <v>7</v>
      </c>
      <c r="D67" s="16">
        <f>1131889.28</f>
        <v>1131889.28</v>
      </c>
      <c r="E67" s="16"/>
    </row>
    <row r="68" spans="1:5" ht="20.399999999999999" x14ac:dyDescent="0.2">
      <c r="A68" s="2" t="s">
        <v>55</v>
      </c>
      <c r="B68" s="2" t="s">
        <v>92</v>
      </c>
      <c r="C68" s="3" t="s">
        <v>0</v>
      </c>
      <c r="D68" s="16">
        <f>22160422.19</f>
        <v>22160422.190000001</v>
      </c>
      <c r="E68" s="16"/>
    </row>
    <row r="69" spans="1:5" ht="20.399999999999999" x14ac:dyDescent="0.2">
      <c r="A69" s="2" t="s">
        <v>145</v>
      </c>
      <c r="B69" s="2" t="s">
        <v>146</v>
      </c>
      <c r="C69" s="3" t="s">
        <v>0</v>
      </c>
      <c r="D69" s="16">
        <f>7584200</f>
        <v>7584200</v>
      </c>
      <c r="E69" s="16"/>
    </row>
    <row r="70" spans="1:5" ht="20.399999999999999" x14ac:dyDescent="0.2">
      <c r="A70" s="2" t="s">
        <v>4</v>
      </c>
      <c r="B70" s="2" t="s">
        <v>146</v>
      </c>
      <c r="C70" s="3" t="s">
        <v>5</v>
      </c>
      <c r="D70" s="16">
        <f>7584200</f>
        <v>7584200</v>
      </c>
      <c r="E70" s="16"/>
    </row>
    <row r="71" spans="1:5" ht="20.399999999999999" x14ac:dyDescent="0.2">
      <c r="A71" s="2" t="s">
        <v>6</v>
      </c>
      <c r="B71" s="2" t="s">
        <v>146</v>
      </c>
      <c r="C71" s="3" t="s">
        <v>7</v>
      </c>
      <c r="D71" s="16">
        <f>7584200</f>
        <v>7584200</v>
      </c>
      <c r="E71" s="16"/>
    </row>
    <row r="72" spans="1:5" ht="20.399999999999999" x14ac:dyDescent="0.2">
      <c r="A72" s="2" t="s">
        <v>147</v>
      </c>
      <c r="B72" s="2" t="s">
        <v>148</v>
      </c>
      <c r="C72" s="3" t="s">
        <v>0</v>
      </c>
      <c r="D72" s="16">
        <f>10244900</f>
        <v>10244900</v>
      </c>
      <c r="E72" s="16"/>
    </row>
    <row r="73" spans="1:5" ht="20.399999999999999" x14ac:dyDescent="0.2">
      <c r="A73" s="2" t="s">
        <v>4</v>
      </c>
      <c r="B73" s="2" t="s">
        <v>148</v>
      </c>
      <c r="C73" s="3" t="s">
        <v>5</v>
      </c>
      <c r="D73" s="16">
        <f>10244900</f>
        <v>10244900</v>
      </c>
      <c r="E73" s="16"/>
    </row>
    <row r="74" spans="1:5" ht="20.399999999999999" x14ac:dyDescent="0.2">
      <c r="A74" s="2" t="s">
        <v>6</v>
      </c>
      <c r="B74" s="2" t="s">
        <v>148</v>
      </c>
      <c r="C74" s="3" t="s">
        <v>7</v>
      </c>
      <c r="D74" s="16">
        <f>10244900</f>
        <v>10244900</v>
      </c>
      <c r="E74" s="16"/>
    </row>
    <row r="75" spans="1:5" ht="20.399999999999999" x14ac:dyDescent="0.2">
      <c r="A75" s="2" t="s">
        <v>149</v>
      </c>
      <c r="B75" s="2" t="s">
        <v>150</v>
      </c>
      <c r="C75" s="3" t="s">
        <v>0</v>
      </c>
      <c r="D75" s="16">
        <f>3792110.72</f>
        <v>3792110.72</v>
      </c>
      <c r="E75" s="16"/>
    </row>
    <row r="76" spans="1:5" ht="20.399999999999999" x14ac:dyDescent="0.2">
      <c r="A76" s="2" t="s">
        <v>4</v>
      </c>
      <c r="B76" s="2" t="s">
        <v>150</v>
      </c>
      <c r="C76" s="3" t="s">
        <v>5</v>
      </c>
      <c r="D76" s="16">
        <f>3792110.72</f>
        <v>3792110.72</v>
      </c>
      <c r="E76" s="16"/>
    </row>
    <row r="77" spans="1:5" ht="20.399999999999999" x14ac:dyDescent="0.2">
      <c r="A77" s="2" t="s">
        <v>6</v>
      </c>
      <c r="B77" s="2" t="s">
        <v>150</v>
      </c>
      <c r="C77" s="3" t="s">
        <v>7</v>
      </c>
      <c r="D77" s="16">
        <f>3792110.72</f>
        <v>3792110.72</v>
      </c>
      <c r="E77" s="16"/>
    </row>
    <row r="78" spans="1:5" ht="20.399999999999999" x14ac:dyDescent="0.2">
      <c r="A78" s="2" t="s">
        <v>151</v>
      </c>
      <c r="B78" s="2" t="s">
        <v>152</v>
      </c>
      <c r="C78" s="3" t="s">
        <v>0</v>
      </c>
      <c r="D78" s="16">
        <f>539211.47</f>
        <v>539211.47</v>
      </c>
      <c r="E78" s="16"/>
    </row>
    <row r="79" spans="1:5" ht="20.399999999999999" x14ac:dyDescent="0.2">
      <c r="A79" s="2" t="s">
        <v>4</v>
      </c>
      <c r="B79" s="2" t="s">
        <v>152</v>
      </c>
      <c r="C79" s="3" t="s">
        <v>5</v>
      </c>
      <c r="D79" s="16">
        <f>539211.47</f>
        <v>539211.47</v>
      </c>
      <c r="E79" s="16"/>
    </row>
    <row r="80" spans="1:5" ht="20.399999999999999" x14ac:dyDescent="0.2">
      <c r="A80" s="2" t="s">
        <v>6</v>
      </c>
      <c r="B80" s="2" t="s">
        <v>152</v>
      </c>
      <c r="C80" s="3" t="s">
        <v>7</v>
      </c>
      <c r="D80" s="16">
        <f>539211.47</f>
        <v>539211.47</v>
      </c>
      <c r="E80" s="16"/>
    </row>
    <row r="81" spans="1:5" x14ac:dyDescent="0.2">
      <c r="A81" s="2" t="s">
        <v>93</v>
      </c>
      <c r="B81" s="2" t="s">
        <v>94</v>
      </c>
      <c r="C81" s="3" t="s">
        <v>0</v>
      </c>
      <c r="D81" s="16">
        <f>14343017.93</f>
        <v>14343017.93</v>
      </c>
      <c r="E81" s="16"/>
    </row>
    <row r="82" spans="1:5" x14ac:dyDescent="0.2">
      <c r="A82" s="2" t="s">
        <v>95</v>
      </c>
      <c r="B82" s="2" t="s">
        <v>96</v>
      </c>
      <c r="C82" s="3" t="s">
        <v>0</v>
      </c>
      <c r="D82" s="16">
        <f>13718458.91</f>
        <v>13718458.91</v>
      </c>
      <c r="E82" s="16"/>
    </row>
    <row r="83" spans="1:5" ht="20.399999999999999" x14ac:dyDescent="0.2">
      <c r="A83" s="2" t="s">
        <v>97</v>
      </c>
      <c r="B83" s="2" t="s">
        <v>98</v>
      </c>
      <c r="C83" s="3" t="s">
        <v>0</v>
      </c>
      <c r="D83" s="16">
        <f>13418458.91</f>
        <v>13418458.91</v>
      </c>
      <c r="E83" s="16"/>
    </row>
    <row r="84" spans="1:5" ht="20.399999999999999" x14ac:dyDescent="0.2">
      <c r="A84" s="2" t="s">
        <v>31</v>
      </c>
      <c r="B84" s="2" t="s">
        <v>99</v>
      </c>
      <c r="C84" s="3" t="s">
        <v>0</v>
      </c>
      <c r="D84" s="16">
        <f>10594724.14</f>
        <v>10594724.140000001</v>
      </c>
      <c r="E84" s="16"/>
    </row>
    <row r="85" spans="1:5" ht="30.6" x14ac:dyDescent="0.2">
      <c r="A85" s="2" t="s">
        <v>8</v>
      </c>
      <c r="B85" s="2" t="s">
        <v>99</v>
      </c>
      <c r="C85" s="3" t="s">
        <v>9</v>
      </c>
      <c r="D85" s="16">
        <f>8976011.38</f>
        <v>8976011.3800000008</v>
      </c>
      <c r="E85" s="16"/>
    </row>
    <row r="86" spans="1:5" x14ac:dyDescent="0.2">
      <c r="A86" s="2" t="s">
        <v>18</v>
      </c>
      <c r="B86" s="2" t="s">
        <v>99</v>
      </c>
      <c r="C86" s="3" t="s">
        <v>19</v>
      </c>
      <c r="D86" s="16">
        <f>8976011.38</f>
        <v>8976011.3800000008</v>
      </c>
      <c r="E86" s="16"/>
    </row>
    <row r="87" spans="1:5" ht="20.399999999999999" x14ac:dyDescent="0.2">
      <c r="A87" s="2" t="s">
        <v>4</v>
      </c>
      <c r="B87" s="2" t="s">
        <v>99</v>
      </c>
      <c r="C87" s="3" t="s">
        <v>5</v>
      </c>
      <c r="D87" s="16">
        <f>1618712.76</f>
        <v>1618712.76</v>
      </c>
      <c r="E87" s="16"/>
    </row>
    <row r="88" spans="1:5" ht="20.399999999999999" x14ac:dyDescent="0.2">
      <c r="A88" s="2" t="s">
        <v>6</v>
      </c>
      <c r="B88" s="2" t="s">
        <v>99</v>
      </c>
      <c r="C88" s="3" t="s">
        <v>7</v>
      </c>
      <c r="D88" s="16">
        <f>1618712.76</f>
        <v>1618712.76</v>
      </c>
      <c r="E88" s="16"/>
    </row>
    <row r="89" spans="1:5" ht="20.399999999999999" x14ac:dyDescent="0.2">
      <c r="A89" s="2" t="s">
        <v>32</v>
      </c>
      <c r="B89" s="2" t="s">
        <v>100</v>
      </c>
      <c r="C89" s="3" t="s">
        <v>0</v>
      </c>
      <c r="D89" s="16">
        <f>2823734.77</f>
        <v>2823734.77</v>
      </c>
      <c r="E89" s="16"/>
    </row>
    <row r="90" spans="1:5" ht="30.6" x14ac:dyDescent="0.2">
      <c r="A90" s="2" t="s">
        <v>8</v>
      </c>
      <c r="B90" s="2" t="s">
        <v>100</v>
      </c>
      <c r="C90" s="3" t="s">
        <v>9</v>
      </c>
      <c r="D90" s="16">
        <f>2823734.77</f>
        <v>2823734.77</v>
      </c>
      <c r="E90" s="16"/>
    </row>
    <row r="91" spans="1:5" x14ac:dyDescent="0.2">
      <c r="A91" s="2" t="s">
        <v>18</v>
      </c>
      <c r="B91" s="2" t="s">
        <v>100</v>
      </c>
      <c r="C91" s="3" t="s">
        <v>19</v>
      </c>
      <c r="D91" s="16">
        <f>2823734.77</f>
        <v>2823734.77</v>
      </c>
      <c r="E91" s="16"/>
    </row>
    <row r="92" spans="1:5" x14ac:dyDescent="0.2">
      <c r="A92" s="2" t="s">
        <v>101</v>
      </c>
      <c r="B92" s="2" t="s">
        <v>102</v>
      </c>
      <c r="C92" s="3" t="s">
        <v>0</v>
      </c>
      <c r="D92" s="16">
        <f>300000</f>
        <v>300000</v>
      </c>
      <c r="E92" s="16"/>
    </row>
    <row r="93" spans="1:5" ht="20.399999999999999" x14ac:dyDescent="0.2">
      <c r="A93" s="2" t="s">
        <v>31</v>
      </c>
      <c r="B93" s="2" t="s">
        <v>103</v>
      </c>
      <c r="C93" s="3" t="s">
        <v>0</v>
      </c>
      <c r="D93" s="16">
        <f>300000</f>
        <v>300000</v>
      </c>
      <c r="E93" s="16"/>
    </row>
    <row r="94" spans="1:5" ht="20.399999999999999" x14ac:dyDescent="0.2">
      <c r="A94" s="2" t="s">
        <v>4</v>
      </c>
      <c r="B94" s="2" t="s">
        <v>103</v>
      </c>
      <c r="C94" s="3" t="s">
        <v>5</v>
      </c>
      <c r="D94" s="16">
        <f>300000</f>
        <v>300000</v>
      </c>
      <c r="E94" s="16"/>
    </row>
    <row r="95" spans="1:5" ht="20.399999999999999" x14ac:dyDescent="0.2">
      <c r="A95" s="2" t="s">
        <v>6</v>
      </c>
      <c r="B95" s="2" t="s">
        <v>103</v>
      </c>
      <c r="C95" s="3" t="s">
        <v>7</v>
      </c>
      <c r="D95" s="16">
        <f>300000</f>
        <v>300000</v>
      </c>
      <c r="E95" s="16"/>
    </row>
    <row r="96" spans="1:5" x14ac:dyDescent="0.2">
      <c r="A96" s="2" t="s">
        <v>104</v>
      </c>
      <c r="B96" s="2" t="s">
        <v>105</v>
      </c>
      <c r="C96" s="3" t="s">
        <v>0</v>
      </c>
      <c r="D96" s="16">
        <f>624559.02</f>
        <v>624559.02</v>
      </c>
      <c r="E96" s="16"/>
    </row>
    <row r="97" spans="1:5" x14ac:dyDescent="0.2">
      <c r="A97" s="2" t="s">
        <v>106</v>
      </c>
      <c r="B97" s="2" t="s">
        <v>107</v>
      </c>
      <c r="C97" s="3" t="s">
        <v>0</v>
      </c>
      <c r="D97" s="16">
        <f>624559.02</f>
        <v>624559.02</v>
      </c>
      <c r="E97" s="16"/>
    </row>
    <row r="98" spans="1:5" ht="20.399999999999999" x14ac:dyDescent="0.2">
      <c r="A98" s="2" t="s">
        <v>31</v>
      </c>
      <c r="B98" s="2" t="s">
        <v>108</v>
      </c>
      <c r="C98" s="3" t="s">
        <v>0</v>
      </c>
      <c r="D98" s="16">
        <f>624559.02</f>
        <v>624559.02</v>
      </c>
      <c r="E98" s="16"/>
    </row>
    <row r="99" spans="1:5" ht="30.6" x14ac:dyDescent="0.2">
      <c r="A99" s="2" t="s">
        <v>8</v>
      </c>
      <c r="B99" s="2" t="s">
        <v>108</v>
      </c>
      <c r="C99" s="3" t="s">
        <v>9</v>
      </c>
      <c r="D99" s="16">
        <f>624559.02</f>
        <v>624559.02</v>
      </c>
      <c r="E99" s="16"/>
    </row>
    <row r="100" spans="1:5" x14ac:dyDescent="0.2">
      <c r="A100" s="2" t="s">
        <v>18</v>
      </c>
      <c r="B100" s="2" t="s">
        <v>108</v>
      </c>
      <c r="C100" s="3" t="s">
        <v>19</v>
      </c>
      <c r="D100" s="16">
        <f>624559.02</f>
        <v>624559.02</v>
      </c>
      <c r="E100" s="16"/>
    </row>
    <row r="101" spans="1:5" x14ac:dyDescent="0.2">
      <c r="A101" s="2" t="s">
        <v>153</v>
      </c>
      <c r="B101" s="2" t="s">
        <v>109</v>
      </c>
      <c r="C101" s="3" t="s">
        <v>0</v>
      </c>
      <c r="D101" s="16">
        <f t="shared" ref="D101:D106" si="3">10000</f>
        <v>10000</v>
      </c>
      <c r="E101" s="16"/>
    </row>
    <row r="102" spans="1:5" x14ac:dyDescent="0.2">
      <c r="A102" s="2" t="s">
        <v>110</v>
      </c>
      <c r="B102" s="2" t="s">
        <v>111</v>
      </c>
      <c r="C102" s="3" t="s">
        <v>0</v>
      </c>
      <c r="D102" s="16">
        <f t="shared" si="3"/>
        <v>10000</v>
      </c>
      <c r="E102" s="16"/>
    </row>
    <row r="103" spans="1:5" ht="20.399999999999999" x14ac:dyDescent="0.2">
      <c r="A103" s="2" t="s">
        <v>112</v>
      </c>
      <c r="B103" s="2" t="s">
        <v>113</v>
      </c>
      <c r="C103" s="3" t="s">
        <v>0</v>
      </c>
      <c r="D103" s="16">
        <f t="shared" si="3"/>
        <v>10000</v>
      </c>
      <c r="E103" s="16"/>
    </row>
    <row r="104" spans="1:5" ht="20.399999999999999" x14ac:dyDescent="0.2">
      <c r="A104" s="2" t="s">
        <v>31</v>
      </c>
      <c r="B104" s="2" t="s">
        <v>114</v>
      </c>
      <c r="C104" s="3" t="s">
        <v>0</v>
      </c>
      <c r="D104" s="16">
        <f t="shared" si="3"/>
        <v>10000</v>
      </c>
      <c r="E104" s="16"/>
    </row>
    <row r="105" spans="1:5" ht="20.399999999999999" x14ac:dyDescent="0.2">
      <c r="A105" s="2" t="s">
        <v>4</v>
      </c>
      <c r="B105" s="2" t="s">
        <v>114</v>
      </c>
      <c r="C105" s="3" t="s">
        <v>5</v>
      </c>
      <c r="D105" s="16">
        <f t="shared" si="3"/>
        <v>10000</v>
      </c>
      <c r="E105" s="16"/>
    </row>
    <row r="106" spans="1:5" ht="20.399999999999999" x14ac:dyDescent="0.2">
      <c r="A106" s="2" t="s">
        <v>6</v>
      </c>
      <c r="B106" s="2" t="s">
        <v>114</v>
      </c>
      <c r="C106" s="3" t="s">
        <v>7</v>
      </c>
      <c r="D106" s="16">
        <f t="shared" si="3"/>
        <v>10000</v>
      </c>
      <c r="E106" s="16"/>
    </row>
    <row r="107" spans="1:5" ht="30.6" x14ac:dyDescent="0.2">
      <c r="A107" s="2" t="s">
        <v>115</v>
      </c>
      <c r="B107" s="2" t="s">
        <v>116</v>
      </c>
      <c r="C107" s="3" t="s">
        <v>0</v>
      </c>
      <c r="D107" s="16">
        <f>32187.5</f>
        <v>32187.5</v>
      </c>
      <c r="E107" s="16"/>
    </row>
    <row r="108" spans="1:5" ht="20.399999999999999" x14ac:dyDescent="0.2">
      <c r="A108" s="2" t="s">
        <v>117</v>
      </c>
      <c r="B108" s="2" t="s">
        <v>118</v>
      </c>
      <c r="C108" s="3" t="s">
        <v>0</v>
      </c>
      <c r="D108" s="16">
        <f>10000</f>
        <v>10000</v>
      </c>
      <c r="E108" s="16"/>
    </row>
    <row r="109" spans="1:5" ht="20.399999999999999" x14ac:dyDescent="0.2">
      <c r="A109" s="2" t="s">
        <v>119</v>
      </c>
      <c r="B109" s="2" t="s">
        <v>120</v>
      </c>
      <c r="C109" s="3" t="s">
        <v>0</v>
      </c>
      <c r="D109" s="16">
        <f t="shared" ref="D109:D116" si="4">5000</f>
        <v>5000</v>
      </c>
      <c r="E109" s="16"/>
    </row>
    <row r="110" spans="1:5" ht="20.399999999999999" x14ac:dyDescent="0.2">
      <c r="A110" s="2" t="s">
        <v>31</v>
      </c>
      <c r="B110" s="2" t="s">
        <v>121</v>
      </c>
      <c r="C110" s="3" t="s">
        <v>0</v>
      </c>
      <c r="D110" s="16">
        <f t="shared" si="4"/>
        <v>5000</v>
      </c>
      <c r="E110" s="16"/>
    </row>
    <row r="111" spans="1:5" ht="20.399999999999999" x14ac:dyDescent="0.2">
      <c r="A111" s="2" t="s">
        <v>4</v>
      </c>
      <c r="B111" s="2" t="s">
        <v>121</v>
      </c>
      <c r="C111" s="3" t="s">
        <v>5</v>
      </c>
      <c r="D111" s="16">
        <f t="shared" si="4"/>
        <v>5000</v>
      </c>
      <c r="E111" s="16"/>
    </row>
    <row r="112" spans="1:5" ht="20.399999999999999" x14ac:dyDescent="0.2">
      <c r="A112" s="2" t="s">
        <v>6</v>
      </c>
      <c r="B112" s="2" t="s">
        <v>121</v>
      </c>
      <c r="C112" s="3" t="s">
        <v>7</v>
      </c>
      <c r="D112" s="16">
        <f t="shared" si="4"/>
        <v>5000</v>
      </c>
      <c r="E112" s="16"/>
    </row>
    <row r="113" spans="1:5" ht="20.399999999999999" x14ac:dyDescent="0.2">
      <c r="A113" s="2" t="s">
        <v>122</v>
      </c>
      <c r="B113" s="2" t="s">
        <v>123</v>
      </c>
      <c r="C113" s="3" t="s">
        <v>0</v>
      </c>
      <c r="D113" s="16">
        <f t="shared" si="4"/>
        <v>5000</v>
      </c>
      <c r="E113" s="16"/>
    </row>
    <row r="114" spans="1:5" ht="20.399999999999999" x14ac:dyDescent="0.2">
      <c r="A114" s="2" t="s">
        <v>31</v>
      </c>
      <c r="B114" s="2" t="s">
        <v>124</v>
      </c>
      <c r="C114" s="3" t="s">
        <v>0</v>
      </c>
      <c r="D114" s="16">
        <f t="shared" si="4"/>
        <v>5000</v>
      </c>
      <c r="E114" s="16"/>
    </row>
    <row r="115" spans="1:5" ht="20.399999999999999" x14ac:dyDescent="0.2">
      <c r="A115" s="2" t="s">
        <v>4</v>
      </c>
      <c r="B115" s="2" t="s">
        <v>124</v>
      </c>
      <c r="C115" s="3" t="s">
        <v>5</v>
      </c>
      <c r="D115" s="16">
        <f t="shared" si="4"/>
        <v>5000</v>
      </c>
      <c r="E115" s="16"/>
    </row>
    <row r="116" spans="1:5" ht="20.399999999999999" x14ac:dyDescent="0.2">
      <c r="A116" s="2" t="s">
        <v>6</v>
      </c>
      <c r="B116" s="2" t="s">
        <v>124</v>
      </c>
      <c r="C116" s="3" t="s">
        <v>7</v>
      </c>
      <c r="D116" s="16">
        <f t="shared" si="4"/>
        <v>5000</v>
      </c>
      <c r="E116" s="16"/>
    </row>
    <row r="117" spans="1:5" x14ac:dyDescent="0.2">
      <c r="A117" s="2" t="s">
        <v>28</v>
      </c>
      <c r="B117" s="2" t="s">
        <v>125</v>
      </c>
      <c r="C117" s="3" t="s">
        <v>0</v>
      </c>
      <c r="D117" s="16">
        <f>22187.5</f>
        <v>22187.5</v>
      </c>
      <c r="E117" s="16"/>
    </row>
    <row r="118" spans="1:5" x14ac:dyDescent="0.2">
      <c r="A118" s="2" t="s">
        <v>126</v>
      </c>
      <c r="B118" s="2" t="s">
        <v>127</v>
      </c>
      <c r="C118" s="3" t="s">
        <v>0</v>
      </c>
      <c r="D118" s="16">
        <f>22187.5</f>
        <v>22187.5</v>
      </c>
      <c r="E118" s="16"/>
    </row>
    <row r="119" spans="1:5" x14ac:dyDescent="0.2">
      <c r="A119" s="2" t="s">
        <v>39</v>
      </c>
      <c r="B119" s="2" t="s">
        <v>128</v>
      </c>
      <c r="C119" s="3" t="s">
        <v>0</v>
      </c>
      <c r="D119" s="16">
        <f>17750</f>
        <v>17750</v>
      </c>
      <c r="E119" s="16"/>
    </row>
    <row r="120" spans="1:5" ht="30.6" x14ac:dyDescent="0.2">
      <c r="A120" s="2" t="s">
        <v>8</v>
      </c>
      <c r="B120" s="2" t="s">
        <v>128</v>
      </c>
      <c r="C120" s="3" t="s">
        <v>9</v>
      </c>
      <c r="D120" s="16">
        <f>13823.6</f>
        <v>13823.6</v>
      </c>
      <c r="E120" s="16"/>
    </row>
    <row r="121" spans="1:5" x14ac:dyDescent="0.2">
      <c r="A121" s="2" t="s">
        <v>10</v>
      </c>
      <c r="B121" s="2" t="s">
        <v>128</v>
      </c>
      <c r="C121" s="3" t="s">
        <v>11</v>
      </c>
      <c r="D121" s="16">
        <f>13823.6</f>
        <v>13823.6</v>
      </c>
      <c r="E121" s="16"/>
    </row>
    <row r="122" spans="1:5" ht="20.399999999999999" x14ac:dyDescent="0.2">
      <c r="A122" s="2" t="s">
        <v>4</v>
      </c>
      <c r="B122" s="2" t="s">
        <v>128</v>
      </c>
      <c r="C122" s="3" t="s">
        <v>5</v>
      </c>
      <c r="D122" s="16">
        <f>3926.4</f>
        <v>3926.4</v>
      </c>
      <c r="E122" s="16"/>
    </row>
    <row r="123" spans="1:5" ht="20.399999999999999" x14ac:dyDescent="0.2">
      <c r="A123" s="2" t="s">
        <v>6</v>
      </c>
      <c r="B123" s="2" t="s">
        <v>128</v>
      </c>
      <c r="C123" s="3" t="s">
        <v>7</v>
      </c>
      <c r="D123" s="16">
        <f>3926.4</f>
        <v>3926.4</v>
      </c>
      <c r="E123" s="16"/>
    </row>
    <row r="124" spans="1:5" ht="20.399999999999999" x14ac:dyDescent="0.2">
      <c r="A124" s="2" t="s">
        <v>154</v>
      </c>
      <c r="B124" s="2" t="s">
        <v>129</v>
      </c>
      <c r="C124" s="3" t="s">
        <v>0</v>
      </c>
      <c r="D124" s="16">
        <f>4437.5</f>
        <v>4437.5</v>
      </c>
      <c r="E124" s="16"/>
    </row>
    <row r="125" spans="1:5" ht="30.6" x14ac:dyDescent="0.2">
      <c r="A125" s="2" t="s">
        <v>8</v>
      </c>
      <c r="B125" s="2" t="s">
        <v>129</v>
      </c>
      <c r="C125" s="3" t="s">
        <v>9</v>
      </c>
      <c r="D125" s="16">
        <f>3455.9</f>
        <v>3455.9</v>
      </c>
      <c r="E125" s="16"/>
    </row>
    <row r="126" spans="1:5" x14ac:dyDescent="0.2">
      <c r="A126" s="2" t="s">
        <v>10</v>
      </c>
      <c r="B126" s="2" t="s">
        <v>129</v>
      </c>
      <c r="C126" s="3" t="s">
        <v>11</v>
      </c>
      <c r="D126" s="16">
        <f>3455.9</f>
        <v>3455.9</v>
      </c>
      <c r="E126" s="16"/>
    </row>
    <row r="127" spans="1:5" ht="20.399999999999999" x14ac:dyDescent="0.2">
      <c r="A127" s="2" t="s">
        <v>4</v>
      </c>
      <c r="B127" s="2" t="s">
        <v>129</v>
      </c>
      <c r="C127" s="3" t="s">
        <v>5</v>
      </c>
      <c r="D127" s="16">
        <f>981.6</f>
        <v>981.6</v>
      </c>
      <c r="E127" s="16"/>
    </row>
    <row r="128" spans="1:5" ht="20.399999999999999" x14ac:dyDescent="0.2">
      <c r="A128" s="2" t="s">
        <v>6</v>
      </c>
      <c r="B128" s="2" t="s">
        <v>129</v>
      </c>
      <c r="C128" s="3" t="s">
        <v>7</v>
      </c>
      <c r="D128" s="16">
        <f>981.6</f>
        <v>981.6</v>
      </c>
      <c r="E128" s="16"/>
    </row>
    <row r="129" spans="1:5" ht="20.399999999999999" x14ac:dyDescent="0.2">
      <c r="A129" s="2" t="s">
        <v>130</v>
      </c>
      <c r="B129" s="2" t="s">
        <v>131</v>
      </c>
      <c r="C129" s="3" t="s">
        <v>0</v>
      </c>
      <c r="D129" s="16">
        <f>6723450.48</f>
        <v>6723450.4800000004</v>
      </c>
      <c r="E129" s="16"/>
    </row>
    <row r="130" spans="1:5" x14ac:dyDescent="0.2">
      <c r="A130" s="2" t="s">
        <v>132</v>
      </c>
      <c r="B130" s="2" t="s">
        <v>133</v>
      </c>
      <c r="C130" s="3" t="s">
        <v>0</v>
      </c>
      <c r="D130" s="16">
        <f>6333300</f>
        <v>6333300</v>
      </c>
      <c r="E130" s="16"/>
    </row>
    <row r="131" spans="1:5" x14ac:dyDescent="0.2">
      <c r="A131" s="2" t="s">
        <v>155</v>
      </c>
      <c r="B131" s="2" t="s">
        <v>156</v>
      </c>
      <c r="C131" s="3" t="s">
        <v>0</v>
      </c>
      <c r="D131" s="16">
        <f>6333300</f>
        <v>6333300</v>
      </c>
      <c r="E131" s="16"/>
    </row>
    <row r="132" spans="1:5" x14ac:dyDescent="0.2">
      <c r="A132" s="2" t="s">
        <v>157</v>
      </c>
      <c r="B132" s="2" t="s">
        <v>158</v>
      </c>
      <c r="C132" s="3" t="s">
        <v>0</v>
      </c>
      <c r="D132" s="16">
        <f>5700000</f>
        <v>5700000</v>
      </c>
      <c r="E132" s="16"/>
    </row>
    <row r="133" spans="1:5" ht="20.399999999999999" x14ac:dyDescent="0.2">
      <c r="A133" s="2" t="s">
        <v>4</v>
      </c>
      <c r="B133" s="2" t="s">
        <v>158</v>
      </c>
      <c r="C133" s="3" t="s">
        <v>5</v>
      </c>
      <c r="D133" s="16">
        <f>5700000</f>
        <v>5700000</v>
      </c>
      <c r="E133" s="16"/>
    </row>
    <row r="134" spans="1:5" ht="20.399999999999999" x14ac:dyDescent="0.2">
      <c r="A134" s="2" t="s">
        <v>6</v>
      </c>
      <c r="B134" s="2" t="s">
        <v>158</v>
      </c>
      <c r="C134" s="3" t="s">
        <v>7</v>
      </c>
      <c r="D134" s="16">
        <f>5700000</f>
        <v>5700000</v>
      </c>
      <c r="E134" s="16"/>
    </row>
    <row r="135" spans="1:5" x14ac:dyDescent="0.2">
      <c r="A135" s="2" t="s">
        <v>159</v>
      </c>
      <c r="B135" s="2" t="s">
        <v>160</v>
      </c>
      <c r="C135" s="3" t="s">
        <v>0</v>
      </c>
      <c r="D135" s="16">
        <f>633300</f>
        <v>633300</v>
      </c>
      <c r="E135" s="16"/>
    </row>
    <row r="136" spans="1:5" ht="20.399999999999999" x14ac:dyDescent="0.2">
      <c r="A136" s="2" t="s">
        <v>4</v>
      </c>
      <c r="B136" s="2" t="s">
        <v>160</v>
      </c>
      <c r="C136" s="3" t="s">
        <v>5</v>
      </c>
      <c r="D136" s="16">
        <f>633300</f>
        <v>633300</v>
      </c>
      <c r="E136" s="16"/>
    </row>
    <row r="137" spans="1:5" ht="20.399999999999999" x14ac:dyDescent="0.2">
      <c r="A137" s="2" t="s">
        <v>6</v>
      </c>
      <c r="B137" s="2" t="s">
        <v>160</v>
      </c>
      <c r="C137" s="3" t="s">
        <v>7</v>
      </c>
      <c r="D137" s="16">
        <f>633300</f>
        <v>633300</v>
      </c>
      <c r="E137" s="16"/>
    </row>
    <row r="138" spans="1:5" x14ac:dyDescent="0.2">
      <c r="A138" s="2" t="s">
        <v>134</v>
      </c>
      <c r="B138" s="2" t="s">
        <v>135</v>
      </c>
      <c r="C138" s="3" t="s">
        <v>0</v>
      </c>
      <c r="D138" s="16">
        <f>390150.48</f>
        <v>390150.48</v>
      </c>
      <c r="E138" s="16"/>
    </row>
    <row r="139" spans="1:5" x14ac:dyDescent="0.2">
      <c r="A139" s="2" t="s">
        <v>161</v>
      </c>
      <c r="B139" s="2" t="s">
        <v>162</v>
      </c>
      <c r="C139" s="3" t="s">
        <v>0</v>
      </c>
      <c r="D139" s="16">
        <f>15000</f>
        <v>15000</v>
      </c>
      <c r="E139" s="16"/>
    </row>
    <row r="140" spans="1:5" x14ac:dyDescent="0.2">
      <c r="A140" s="2" t="s">
        <v>33</v>
      </c>
      <c r="B140" s="2" t="s">
        <v>163</v>
      </c>
      <c r="C140" s="3" t="s">
        <v>0</v>
      </c>
      <c r="D140" s="16">
        <f>15000</f>
        <v>15000</v>
      </c>
      <c r="E140" s="16"/>
    </row>
    <row r="141" spans="1:5" ht="20.399999999999999" x14ac:dyDescent="0.2">
      <c r="A141" s="2" t="s">
        <v>4</v>
      </c>
      <c r="B141" s="2" t="s">
        <v>163</v>
      </c>
      <c r="C141" s="3" t="s">
        <v>5</v>
      </c>
      <c r="D141" s="16">
        <f>15000</f>
        <v>15000</v>
      </c>
      <c r="E141" s="16"/>
    </row>
    <row r="142" spans="1:5" ht="20.399999999999999" x14ac:dyDescent="0.2">
      <c r="A142" s="2" t="s">
        <v>6</v>
      </c>
      <c r="B142" s="2" t="s">
        <v>163</v>
      </c>
      <c r="C142" s="3" t="s">
        <v>7</v>
      </c>
      <c r="D142" s="16">
        <f>15000</f>
        <v>15000</v>
      </c>
      <c r="E142" s="16"/>
    </row>
    <row r="143" spans="1:5" x14ac:dyDescent="0.2">
      <c r="A143" s="2" t="s">
        <v>136</v>
      </c>
      <c r="B143" s="2" t="s">
        <v>137</v>
      </c>
      <c r="C143" s="3" t="s">
        <v>0</v>
      </c>
      <c r="D143" s="16">
        <f>315150.48</f>
        <v>315150.48</v>
      </c>
      <c r="E143" s="16"/>
    </row>
    <row r="144" spans="1:5" x14ac:dyDescent="0.2">
      <c r="A144" s="2" t="s">
        <v>33</v>
      </c>
      <c r="B144" s="2" t="s">
        <v>138</v>
      </c>
      <c r="C144" s="3" t="s">
        <v>0</v>
      </c>
      <c r="D144" s="16">
        <f>315150.48</f>
        <v>315150.48</v>
      </c>
      <c r="E144" s="16"/>
    </row>
    <row r="145" spans="1:5" ht="20.399999999999999" x14ac:dyDescent="0.2">
      <c r="A145" s="2" t="s">
        <v>4</v>
      </c>
      <c r="B145" s="2" t="s">
        <v>138</v>
      </c>
      <c r="C145" s="3" t="s">
        <v>5</v>
      </c>
      <c r="D145" s="16">
        <f>315150.48</f>
        <v>315150.48</v>
      </c>
      <c r="E145" s="16"/>
    </row>
    <row r="146" spans="1:5" ht="20.399999999999999" x14ac:dyDescent="0.2">
      <c r="A146" s="2" t="s">
        <v>6</v>
      </c>
      <c r="B146" s="2" t="s">
        <v>138</v>
      </c>
      <c r="C146" s="3" t="s">
        <v>7</v>
      </c>
      <c r="D146" s="16">
        <f>315150.48</f>
        <v>315150.48</v>
      </c>
      <c r="E146" s="16"/>
    </row>
    <row r="147" spans="1:5" x14ac:dyDescent="0.2">
      <c r="A147" s="2" t="s">
        <v>56</v>
      </c>
      <c r="B147" s="2" t="s">
        <v>139</v>
      </c>
      <c r="C147" s="3" t="s">
        <v>0</v>
      </c>
      <c r="D147" s="16">
        <f>60000</f>
        <v>60000</v>
      </c>
      <c r="E147" s="16"/>
    </row>
    <row r="148" spans="1:5" x14ac:dyDescent="0.2">
      <c r="A148" s="2" t="s">
        <v>33</v>
      </c>
      <c r="B148" s="2" t="s">
        <v>140</v>
      </c>
      <c r="C148" s="3" t="s">
        <v>0</v>
      </c>
      <c r="D148" s="16">
        <f>60000</f>
        <v>60000</v>
      </c>
      <c r="E148" s="16"/>
    </row>
    <row r="149" spans="1:5" ht="20.399999999999999" x14ac:dyDescent="0.2">
      <c r="A149" s="2" t="s">
        <v>4</v>
      </c>
      <c r="B149" s="2" t="s">
        <v>140</v>
      </c>
      <c r="C149" s="3" t="s">
        <v>5</v>
      </c>
      <c r="D149" s="16">
        <f>60000</f>
        <v>60000</v>
      </c>
      <c r="E149" s="16"/>
    </row>
    <row r="150" spans="1:5" ht="20.399999999999999" x14ac:dyDescent="0.2">
      <c r="A150" s="2" t="s">
        <v>6</v>
      </c>
      <c r="B150" s="2" t="s">
        <v>140</v>
      </c>
      <c r="C150" s="3" t="s">
        <v>7</v>
      </c>
      <c r="D150" s="16">
        <f>60000</f>
        <v>60000</v>
      </c>
      <c r="E150" s="16"/>
    </row>
    <row r="151" spans="1:5" x14ac:dyDescent="0.2">
      <c r="A151" s="2" t="s">
        <v>166</v>
      </c>
      <c r="B151" s="2"/>
      <c r="C151" s="3"/>
      <c r="D151" s="16">
        <f>D157-D152</f>
        <v>70109674.769999996</v>
      </c>
      <c r="E151" s="16">
        <f>E157</f>
        <v>19799.82</v>
      </c>
    </row>
    <row r="152" spans="1:5" x14ac:dyDescent="0.2">
      <c r="A152" s="2" t="s">
        <v>50</v>
      </c>
      <c r="B152" s="2" t="s">
        <v>51</v>
      </c>
      <c r="C152" s="3" t="s">
        <v>0</v>
      </c>
      <c r="D152" s="16">
        <f>10000</f>
        <v>10000</v>
      </c>
      <c r="E152" s="16"/>
    </row>
    <row r="153" spans="1:5" x14ac:dyDescent="0.2">
      <c r="A153" s="2" t="s">
        <v>43</v>
      </c>
      <c r="B153" s="2" t="s">
        <v>52</v>
      </c>
      <c r="C153" s="3" t="s">
        <v>0</v>
      </c>
      <c r="D153" s="16">
        <f t="shared" ref="D153:D155" si="5">10000</f>
        <v>10000</v>
      </c>
      <c r="E153" s="16"/>
    </row>
    <row r="154" spans="1:5" x14ac:dyDescent="0.2">
      <c r="A154" s="2" t="s">
        <v>20</v>
      </c>
      <c r="B154" s="2" t="s">
        <v>52</v>
      </c>
      <c r="C154" s="3" t="s">
        <v>21</v>
      </c>
      <c r="D154" s="16">
        <f t="shared" si="5"/>
        <v>10000</v>
      </c>
      <c r="E154" s="16"/>
    </row>
    <row r="155" spans="1:5" ht="13.5" customHeight="1" x14ac:dyDescent="0.2">
      <c r="A155" s="2" t="s">
        <v>24</v>
      </c>
      <c r="B155" s="2" t="s">
        <v>52</v>
      </c>
      <c r="C155" s="3" t="s">
        <v>25</v>
      </c>
      <c r="D155" s="16">
        <f t="shared" si="5"/>
        <v>10000</v>
      </c>
      <c r="E155" s="16"/>
    </row>
    <row r="156" spans="1:5" ht="13.5" customHeight="1" x14ac:dyDescent="0.2">
      <c r="A156" s="2" t="s">
        <v>167</v>
      </c>
      <c r="B156" s="2"/>
      <c r="C156" s="3"/>
      <c r="D156" s="16">
        <f>D155</f>
        <v>10000</v>
      </c>
      <c r="E156" s="16">
        <v>0</v>
      </c>
    </row>
    <row r="157" spans="1:5" x14ac:dyDescent="0.2">
      <c r="A157" s="2" t="s">
        <v>168</v>
      </c>
      <c r="B157" s="2"/>
      <c r="C157" s="2"/>
      <c r="D157" s="16">
        <f>70119674.77</f>
        <v>70119674.769999996</v>
      </c>
      <c r="E157" s="16">
        <f>E46</f>
        <v>19799.82</v>
      </c>
    </row>
  </sheetData>
  <autoFilter ref="A11:WVL155" xr:uid="{00000000-0009-0000-0000-000000000000}"/>
  <mergeCells count="4">
    <mergeCell ref="A6:E6"/>
    <mergeCell ref="A7:E7"/>
    <mergeCell ref="A9:E9"/>
    <mergeCell ref="A8:E8"/>
  </mergeCells>
  <pageMargins left="0.70866141732283472" right="0.70866141732283472" top="0.74803149606299213" bottom="0.74803149606299213" header="0.31496062992125984" footer="0.31496062992125984"/>
  <pageSetup paperSize="9" scale="84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2023-11-14T05:36:54Z</dcterms:modified>
</cp:coreProperties>
</file>